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https://jetprocz.sharepoint.com/Sdilene dokumenty/DATA/Zakázky/21-017 Zubří rekreační středisko Jasenka/Produkt/F. Rozpočet/final/"/>
    </mc:Choice>
  </mc:AlternateContent>
  <xr:revisionPtr revIDLastSave="5" documentId="11_6CCBF6B97CC2BDE710434CC5365F1CB239F5509C" xr6:coauthVersionLast="47" xr6:coauthVersionMax="47" xr10:uidLastSave="{98DD388E-C531-476C-965C-E7C2CE463414}"/>
  <bookViews>
    <workbookView xWindow="38280" yWindow="-120" windowWidth="38640" windowHeight="21240" xr2:uid="{00000000-000D-0000-FFFF-FFFF00000000}"/>
  </bookViews>
  <sheets>
    <sheet name="Rekapitulace stavby" sheetId="1" r:id="rId1"/>
    <sheet name="IO01 - Kabelová vedení 22kV" sheetId="2" r:id="rId2"/>
    <sheet name="SO02 - Trafostanice 22-0,4kV" sheetId="3" r:id="rId3"/>
    <sheet name="IO2 - Rozvody NN" sheetId="4" r:id="rId4"/>
    <sheet name="IO3 - Řídící systém" sheetId="5" r:id="rId5"/>
  </sheets>
  <definedNames>
    <definedName name="_xlnm._FilterDatabase" localSheetId="1" hidden="1">'IO01 - Kabelová vedení 22kV'!$C$127:$K$238</definedName>
    <definedName name="_xlnm._FilterDatabase" localSheetId="3" hidden="1">'IO2 - Rozvody NN'!$C$134:$K$216</definedName>
    <definedName name="_xlnm._FilterDatabase" localSheetId="4" hidden="1">'IO3 - Řídící systém'!$C$120:$K$129</definedName>
    <definedName name="_xlnm._FilterDatabase" localSheetId="2" hidden="1">'SO02 - Trafostanice 22-0,4kV'!$C$126:$K$172</definedName>
    <definedName name="_xlnm.Print_Titles" localSheetId="1">'IO01 - Kabelová vedení 22kV'!$127:$127</definedName>
    <definedName name="_xlnm.Print_Titles" localSheetId="3">'IO2 - Rozvody NN'!$134:$134</definedName>
    <definedName name="_xlnm.Print_Titles" localSheetId="4">'IO3 - Řídící systém'!$120:$120</definedName>
    <definedName name="_xlnm.Print_Titles" localSheetId="0">'Rekapitulace stavby'!$92:$92</definedName>
    <definedName name="_xlnm.Print_Titles" localSheetId="2">'SO02 - Trafostanice 22-0,4kV'!$126:$126</definedName>
    <definedName name="_xlnm.Print_Area" localSheetId="1">'IO01 - Kabelová vedení 22kV'!$C$4:$J$76,'IO01 - Kabelová vedení 22kV'!$C$82:$J$109,'IO01 - Kabelová vedení 22kV'!$C$115:$J$238</definedName>
    <definedName name="_xlnm.Print_Area" localSheetId="3">'IO2 - Rozvody NN'!$C$4:$J$76,'IO2 - Rozvody NN'!$C$82:$J$116,'IO2 - Rozvody NN'!$C$122:$J$216</definedName>
    <definedName name="_xlnm.Print_Area" localSheetId="4">'IO3 - Řídící systém'!$C$4:$J$76,'IO3 - Řídící systém'!$C$82:$J$102,'IO3 - Řídící systém'!$C$108:$J$129</definedName>
    <definedName name="_xlnm.Print_Area" localSheetId="0">'Rekapitulace stavby'!$D$4:$AO$76,'Rekapitulace stavby'!$C$82:$AQ$99</definedName>
    <definedName name="_xlnm.Print_Area" localSheetId="2">'SO02 - Trafostanice 22-0,4kV'!$C$4:$J$76,'SO02 - Trafostanice 22-0,4kV'!$C$82:$J$108,'SO02 - Trafostanice 22-0,4kV'!$C$114:$J$172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/>
  <c r="BI129" i="5"/>
  <c r="BH129" i="5"/>
  <c r="BG129" i="5"/>
  <c r="BF129" i="5"/>
  <c r="T129" i="5"/>
  <c r="T128" i="5" s="1"/>
  <c r="T127" i="5" s="1"/>
  <c r="R129" i="5"/>
  <c r="R128" i="5" s="1"/>
  <c r="R127" i="5" s="1"/>
  <c r="P129" i="5"/>
  <c r="P128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J118" i="5"/>
  <c r="F115" i="5"/>
  <c r="E113" i="5"/>
  <c r="J92" i="5"/>
  <c r="F89" i="5"/>
  <c r="E87" i="5"/>
  <c r="J21" i="5"/>
  <c r="E21" i="5"/>
  <c r="J117" i="5" s="1"/>
  <c r="J20" i="5"/>
  <c r="J18" i="5"/>
  <c r="E18" i="5"/>
  <c r="F118" i="5"/>
  <c r="J17" i="5"/>
  <c r="J15" i="5"/>
  <c r="E15" i="5"/>
  <c r="F91" i="5" s="1"/>
  <c r="J14" i="5"/>
  <c r="J12" i="5"/>
  <c r="J89" i="5" s="1"/>
  <c r="E7" i="5"/>
  <c r="E111" i="5" s="1"/>
  <c r="J206" i="4"/>
  <c r="J37" i="4"/>
  <c r="J36" i="4"/>
  <c r="AY97" i="1"/>
  <c r="J35" i="4"/>
  <c r="AX97" i="1"/>
  <c r="BI216" i="4"/>
  <c r="BH216" i="4"/>
  <c r="BG216" i="4"/>
  <c r="BF216" i="4"/>
  <c r="T216" i="4"/>
  <c r="T215" i="4"/>
  <c r="T212" i="4" s="1"/>
  <c r="R216" i="4"/>
  <c r="R215" i="4"/>
  <c r="P216" i="4"/>
  <c r="P215" i="4" s="1"/>
  <c r="BI214" i="4"/>
  <c r="BH214" i="4"/>
  <c r="BG214" i="4"/>
  <c r="BF214" i="4"/>
  <c r="T214" i="4"/>
  <c r="T213" i="4"/>
  <c r="R214" i="4"/>
  <c r="R213" i="4"/>
  <c r="R212" i="4"/>
  <c r="P214" i="4"/>
  <c r="P213" i="4"/>
  <c r="P212" i="4" s="1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J111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T160" i="4"/>
  <c r="R161" i="4"/>
  <c r="R160" i="4" s="1"/>
  <c r="P161" i="4"/>
  <c r="P160" i="4"/>
  <c r="BI158" i="4"/>
  <c r="BH158" i="4"/>
  <c r="BG158" i="4"/>
  <c r="BF158" i="4"/>
  <c r="T158" i="4"/>
  <c r="T157" i="4"/>
  <c r="R158" i="4"/>
  <c r="R157" i="4"/>
  <c r="P158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T139" i="4"/>
  <c r="R140" i="4"/>
  <c r="R139" i="4" s="1"/>
  <c r="P140" i="4"/>
  <c r="P139" i="4"/>
  <c r="BI138" i="4"/>
  <c r="BH138" i="4"/>
  <c r="BG138" i="4"/>
  <c r="BF138" i="4"/>
  <c r="T138" i="4"/>
  <c r="T137" i="4" s="1"/>
  <c r="R138" i="4"/>
  <c r="R137" i="4"/>
  <c r="P138" i="4"/>
  <c r="P137" i="4"/>
  <c r="J132" i="4"/>
  <c r="F129" i="4"/>
  <c r="E127" i="4"/>
  <c r="J92" i="4"/>
  <c r="F89" i="4"/>
  <c r="E87" i="4"/>
  <c r="J21" i="4"/>
  <c r="E21" i="4"/>
  <c r="J91" i="4" s="1"/>
  <c r="J20" i="4"/>
  <c r="J18" i="4"/>
  <c r="E18" i="4"/>
  <c r="F132" i="4" s="1"/>
  <c r="J17" i="4"/>
  <c r="J15" i="4"/>
  <c r="E15" i="4"/>
  <c r="F131" i="4" s="1"/>
  <c r="J14" i="4"/>
  <c r="J12" i="4"/>
  <c r="J129" i="4" s="1"/>
  <c r="E7" i="4"/>
  <c r="E85" i="4"/>
  <c r="J37" i="3"/>
  <c r="J36" i="3"/>
  <c r="AY96" i="1" s="1"/>
  <c r="J35" i="3"/>
  <c r="AX96" i="1" s="1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J124" i="3"/>
  <c r="F123" i="3"/>
  <c r="F121" i="3"/>
  <c r="E119" i="3"/>
  <c r="J92" i="3"/>
  <c r="F91" i="3"/>
  <c r="F89" i="3"/>
  <c r="E87" i="3"/>
  <c r="J21" i="3"/>
  <c r="E21" i="3"/>
  <c r="J123" i="3" s="1"/>
  <c r="J20" i="3"/>
  <c r="J18" i="3"/>
  <c r="E18" i="3"/>
  <c r="F124" i="3"/>
  <c r="J17" i="3"/>
  <c r="J12" i="3"/>
  <c r="J89" i="3" s="1"/>
  <c r="E7" i="3"/>
  <c r="E85" i="3" s="1"/>
  <c r="J37" i="2"/>
  <c r="J36" i="2"/>
  <c r="AY95" i="1"/>
  <c r="J35" i="2"/>
  <c r="AX95" i="1"/>
  <c r="BI238" i="2"/>
  <c r="BH238" i="2"/>
  <c r="BG238" i="2"/>
  <c r="BF238" i="2"/>
  <c r="T238" i="2"/>
  <c r="T237" i="2"/>
  <c r="R238" i="2"/>
  <c r="R237" i="2"/>
  <c r="P238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T159" i="2" s="1"/>
  <c r="R160" i="2"/>
  <c r="R159" i="2" s="1"/>
  <c r="P160" i="2"/>
  <c r="P159" i="2" s="1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J125" i="2"/>
  <c r="F124" i="2"/>
  <c r="F122" i="2"/>
  <c r="E120" i="2"/>
  <c r="J92" i="2"/>
  <c r="F91" i="2"/>
  <c r="F89" i="2"/>
  <c r="E87" i="2"/>
  <c r="J21" i="2"/>
  <c r="E21" i="2"/>
  <c r="J124" i="2" s="1"/>
  <c r="J20" i="2"/>
  <c r="J18" i="2"/>
  <c r="E18" i="2"/>
  <c r="F125" i="2" s="1"/>
  <c r="J17" i="2"/>
  <c r="J12" i="2"/>
  <c r="J122" i="2"/>
  <c r="E7" i="2"/>
  <c r="E85" i="2"/>
  <c r="L90" i="1"/>
  <c r="AM90" i="1"/>
  <c r="AM89" i="1"/>
  <c r="L89" i="1"/>
  <c r="AM87" i="1"/>
  <c r="L87" i="1"/>
  <c r="L85" i="1"/>
  <c r="L84" i="1"/>
  <c r="J229" i="2"/>
  <c r="J220" i="2"/>
  <c r="BK200" i="2"/>
  <c r="BK192" i="2"/>
  <c r="J170" i="2"/>
  <c r="J143" i="2"/>
  <c r="BK236" i="2"/>
  <c r="J226" i="2"/>
  <c r="BK221" i="2"/>
  <c r="BK201" i="2"/>
  <c r="BK168" i="2"/>
  <c r="J148" i="2"/>
  <c r="J141" i="2"/>
  <c r="J208" i="2"/>
  <c r="BK176" i="2"/>
  <c r="J189" i="2"/>
  <c r="J176" i="2"/>
  <c r="BK148" i="2"/>
  <c r="J198" i="2"/>
  <c r="J173" i="2"/>
  <c r="BK143" i="2"/>
  <c r="J183" i="2"/>
  <c r="J156" i="2"/>
  <c r="J214" i="2"/>
  <c r="BK163" i="2"/>
  <c r="J147" i="2"/>
  <c r="J171" i="3"/>
  <c r="J143" i="3"/>
  <c r="BK150" i="3"/>
  <c r="J154" i="3"/>
  <c r="BK154" i="3"/>
  <c r="J149" i="3"/>
  <c r="J168" i="3"/>
  <c r="J147" i="3"/>
  <c r="BK135" i="3"/>
  <c r="J130" i="3"/>
  <c r="J185" i="4"/>
  <c r="J168" i="4"/>
  <c r="J145" i="4"/>
  <c r="BK178" i="4"/>
  <c r="BK201" i="4"/>
  <c r="J186" i="4"/>
  <c r="BK216" i="4"/>
  <c r="J214" i="4"/>
  <c r="J205" i="4"/>
  <c r="BK209" i="4"/>
  <c r="BK205" i="4"/>
  <c r="BK202" i="4"/>
  <c r="J194" i="4"/>
  <c r="J189" i="4"/>
  <c r="BK183" i="4"/>
  <c r="BK179" i="4"/>
  <c r="BK172" i="4"/>
  <c r="BK167" i="4"/>
  <c r="BK154" i="4"/>
  <c r="J153" i="4"/>
  <c r="J153" i="2"/>
  <c r="J162" i="2"/>
  <c r="BK146" i="3"/>
  <c r="BK131" i="3"/>
  <c r="J146" i="3"/>
  <c r="J140" i="3"/>
  <c r="J152" i="3"/>
  <c r="BK141" i="3"/>
  <c r="J158" i="3"/>
  <c r="BK134" i="3"/>
  <c r="BK148" i="3"/>
  <c r="BK194" i="4"/>
  <c r="J177" i="4"/>
  <c r="BK155" i="4"/>
  <c r="BK204" i="4"/>
  <c r="BK171" i="4"/>
  <c r="J195" i="4"/>
  <c r="BK185" i="4"/>
  <c r="BK231" i="2"/>
  <c r="BK223" i="2"/>
  <c r="J213" i="2"/>
  <c r="J199" i="2"/>
  <c r="J177" i="2"/>
  <c r="BK149" i="2"/>
  <c r="BK134" i="2"/>
  <c r="J235" i="2"/>
  <c r="BK229" i="2"/>
  <c r="J222" i="2"/>
  <c r="BK212" i="2"/>
  <c r="J196" i="2"/>
  <c r="BK170" i="2"/>
  <c r="BK154" i="2"/>
  <c r="J135" i="2"/>
  <c r="J132" i="2"/>
  <c r="J211" i="2"/>
  <c r="BK191" i="2"/>
  <c r="BK206" i="2"/>
  <c r="BK184" i="2"/>
  <c r="BK175" i="2"/>
  <c r="BK155" i="2"/>
  <c r="J138" i="2"/>
  <c r="J191" i="2"/>
  <c r="BK181" i="2"/>
  <c r="J160" i="2"/>
  <c r="BK140" i="2"/>
  <c r="J185" i="2"/>
  <c r="BK158" i="2"/>
  <c r="BK132" i="2"/>
  <c r="BK171" i="2"/>
  <c r="BK157" i="2"/>
  <c r="BK142" i="2"/>
  <c r="J151" i="3"/>
  <c r="BK163" i="3"/>
  <c r="J172" i="3"/>
  <c r="J161" i="3"/>
  <c r="BK168" i="3"/>
  <c r="BK171" i="3"/>
  <c r="BK152" i="3"/>
  <c r="BK139" i="3"/>
  <c r="BK158" i="3"/>
  <c r="BK140" i="3"/>
  <c r="BK189" i="4"/>
  <c r="J165" i="4"/>
  <c r="BK140" i="4"/>
  <c r="BK175" i="4"/>
  <c r="BK147" i="4"/>
  <c r="J192" i="4"/>
  <c r="J183" i="4"/>
  <c r="J138" i="4"/>
  <c r="J125" i="5"/>
  <c r="BK126" i="5"/>
  <c r="BK228" i="2"/>
  <c r="J219" i="2"/>
  <c r="BK209" i="2"/>
  <c r="BK196" i="2"/>
  <c r="BK188" i="2"/>
  <c r="J174" i="2"/>
  <c r="BK144" i="2"/>
  <c r="BK233" i="2"/>
  <c r="J225" i="2"/>
  <c r="BK215" i="2"/>
  <c r="BK202" i="2"/>
  <c r="BK186" i="2"/>
  <c r="BK150" i="2"/>
  <c r="BK146" i="2"/>
  <c r="BK219" i="2"/>
  <c r="J206" i="2"/>
  <c r="J167" i="2"/>
  <c r="BK194" i="2"/>
  <c r="J181" i="2"/>
  <c r="BK145" i="2"/>
  <c r="J200" i="2"/>
  <c r="J188" i="2"/>
  <c r="BK167" i="2"/>
  <c r="J144" i="2"/>
  <c r="J187" i="2"/>
  <c r="J163" i="2"/>
  <c r="BK135" i="2"/>
  <c r="J168" i="2"/>
  <c r="J151" i="2"/>
  <c r="BK145" i="3"/>
  <c r="J150" i="3"/>
  <c r="BK143" i="3"/>
  <c r="J135" i="3"/>
  <c r="J157" i="3"/>
  <c r="BK160" i="3"/>
  <c r="J166" i="3"/>
  <c r="J145" i="3"/>
  <c r="BK156" i="3"/>
  <c r="J190" i="4"/>
  <c r="BK195" i="4"/>
  <c r="J188" i="4"/>
  <c r="BK182" i="4"/>
  <c r="J176" i="4"/>
  <c r="BK170" i="4"/>
  <c r="J158" i="4"/>
  <c r="BK149" i="4"/>
  <c r="J140" i="4"/>
  <c r="J129" i="5"/>
  <c r="BK125" i="5"/>
  <c r="J230" i="2"/>
  <c r="J224" i="2"/>
  <c r="BK217" i="2"/>
  <c r="BK204" i="2"/>
  <c r="J194" i="2"/>
  <c r="J175" i="2"/>
  <c r="J146" i="2"/>
  <c r="BK238" i="2"/>
  <c r="J231" i="2"/>
  <c r="BK224" i="2"/>
  <c r="J216" i="2"/>
  <c r="BK208" i="2"/>
  <c r="BK187" i="2"/>
  <c r="J157" i="2"/>
  <c r="J139" i="2"/>
  <c r="BK218" i="2"/>
  <c r="J204" i="2"/>
  <c r="J207" i="2"/>
  <c r="J232" i="2"/>
  <c r="BK222" i="2"/>
  <c r="J215" i="2"/>
  <c r="J202" i="2"/>
  <c r="J193" i="2"/>
  <c r="J180" i="2"/>
  <c r="J152" i="2"/>
  <c r="J133" i="2"/>
  <c r="BK232" i="2"/>
  <c r="J223" i="2"/>
  <c r="BK213" i="2"/>
  <c r="BK198" i="2"/>
  <c r="J172" i="2"/>
  <c r="BK153" i="2"/>
  <c r="BK133" i="2"/>
  <c r="J217" i="2"/>
  <c r="BK207" i="2"/>
  <c r="J178" i="2"/>
  <c r="J203" i="2"/>
  <c r="BK179" i="2"/>
  <c r="J158" i="2"/>
  <c r="J142" i="2"/>
  <c r="BK203" i="2"/>
  <c r="J184" i="2"/>
  <c r="J150" i="2"/>
  <c r="J171" i="2"/>
  <c r="BK136" i="2"/>
  <c r="BK174" i="2"/>
  <c r="BK160" i="2"/>
  <c r="J145" i="2"/>
  <c r="BK165" i="3"/>
  <c r="BK169" i="3"/>
  <c r="BK151" i="3"/>
  <c r="J155" i="3"/>
  <c r="J162" i="3"/>
  <c r="BK155" i="3"/>
  <c r="J148" i="3"/>
  <c r="BK161" i="3"/>
  <c r="J141" i="3"/>
  <c r="J131" i="3"/>
  <c r="BK149" i="3"/>
  <c r="BK210" i="4"/>
  <c r="J172" i="4"/>
  <c r="J161" i="4"/>
  <c r="J210" i="4"/>
  <c r="J187" i="4"/>
  <c r="J154" i="4"/>
  <c r="J198" i="4"/>
  <c r="BK191" i="4"/>
  <c r="BK145" i="4"/>
  <c r="J233" i="2"/>
  <c r="BK225" i="2"/>
  <c r="BK214" i="2"/>
  <c r="J201" i="2"/>
  <c r="BK190" i="2"/>
  <c r="J155" i="2"/>
  <c r="J137" i="2"/>
  <c r="J236" i="2"/>
  <c r="J228" i="2"/>
  <c r="J218" i="2"/>
  <c r="BK199" i="2"/>
  <c r="BK182" i="2"/>
  <c r="J149" i="2"/>
  <c r="BK162" i="2"/>
  <c r="BK235" i="2"/>
  <c r="J212" i="2"/>
  <c r="BK177" i="2"/>
  <c r="J195" i="2"/>
  <c r="BK183" i="2"/>
  <c r="BK173" i="2"/>
  <c r="BK147" i="2"/>
  <c r="BK205" i="2"/>
  <c r="J190" i="2"/>
  <c r="J179" i="2"/>
  <c r="BK156" i="2"/>
  <c r="BK189" i="2"/>
  <c r="BK169" i="2"/>
  <c r="BK141" i="2"/>
  <c r="BK178" i="2"/>
  <c r="J154" i="2"/>
  <c r="J136" i="2"/>
  <c r="BK166" i="3"/>
  <c r="J142" i="3"/>
  <c r="J156" i="3"/>
  <c r="J139" i="3"/>
  <c r="J169" i="3"/>
  <c r="BK172" i="3"/>
  <c r="BK157" i="3"/>
  <c r="BK130" i="3"/>
  <c r="BK147" i="3"/>
  <c r="J180" i="4"/>
  <c r="BK163" i="4"/>
  <c r="BK148" i="4"/>
  <c r="J196" i="4"/>
  <c r="BK165" i="4"/>
  <c r="BK193" i="4"/>
  <c r="J149" i="4"/>
  <c r="BK143" i="4"/>
  <c r="BK214" i="4"/>
  <c r="BK226" i="2"/>
  <c r="J221" i="2"/>
  <c r="BK211" i="2"/>
  <c r="BK195" i="2"/>
  <c r="J182" i="2"/>
  <c r="BK172" i="2"/>
  <c r="BK138" i="2"/>
  <c r="J238" i="2"/>
  <c r="BK230" i="2"/>
  <c r="BK220" i="2"/>
  <c r="J209" i="2"/>
  <c r="BK193" i="2"/>
  <c r="BK164" i="2"/>
  <c r="J140" i="2"/>
  <c r="BK137" i="2"/>
  <c r="BK216" i="2"/>
  <c r="J205" i="2"/>
  <c r="J164" i="2"/>
  <c r="J186" i="2"/>
  <c r="J169" i="2"/>
  <c r="BK139" i="2"/>
  <c r="J192" i="2"/>
  <c r="BK185" i="2"/>
  <c r="BK151" i="2"/>
  <c r="AS94" i="1"/>
  <c r="BK180" i="2"/>
  <c r="BK152" i="2"/>
  <c r="J134" i="2"/>
  <c r="J160" i="3"/>
  <c r="J165" i="3"/>
  <c r="J163" i="3"/>
  <c r="BK159" i="3"/>
  <c r="J134" i="3"/>
  <c r="BK144" i="3"/>
  <c r="BK162" i="3"/>
  <c r="J144" i="3"/>
  <c r="J159" i="3"/>
  <c r="BK142" i="3"/>
  <c r="J178" i="4"/>
  <c r="J169" i="4"/>
  <c r="J156" i="4"/>
  <c r="J209" i="4"/>
  <c r="J179" i="4"/>
  <c r="BK153" i="4"/>
  <c r="J197" i="4"/>
  <c r="J181" i="4"/>
  <c r="BK176" i="4"/>
  <c r="BK168" i="4"/>
  <c r="J166" i="4"/>
  <c r="J163" i="4"/>
  <c r="BK161" i="4"/>
  <c r="BK158" i="4"/>
  <c r="J152" i="4"/>
  <c r="BK146" i="4"/>
  <c r="BK144" i="4"/>
  <c r="J143" i="4"/>
  <c r="BK138" i="4"/>
  <c r="J208" i="4"/>
  <c r="J202" i="4"/>
  <c r="J201" i="4"/>
  <c r="J200" i="4"/>
  <c r="BK199" i="4"/>
  <c r="BK198" i="4"/>
  <c r="J193" i="4"/>
  <c r="J191" i="4"/>
  <c r="BK186" i="4"/>
  <c r="J184" i="4"/>
  <c r="BK181" i="4"/>
  <c r="BK177" i="4"/>
  <c r="J171" i="4"/>
  <c r="J170" i="4"/>
  <c r="BK164" i="4"/>
  <c r="BK156" i="4"/>
  <c r="BK152" i="4"/>
  <c r="J147" i="4"/>
  <c r="BK208" i="4"/>
  <c r="J204" i="4"/>
  <c r="BK200" i="4"/>
  <c r="J199" i="4"/>
  <c r="BK197" i="4"/>
  <c r="BK196" i="4"/>
  <c r="BK192" i="4"/>
  <c r="BK190" i="4"/>
  <c r="BK188" i="4"/>
  <c r="BK187" i="4"/>
  <c r="BK184" i="4"/>
  <c r="J182" i="4"/>
  <c r="BK180" i="4"/>
  <c r="J175" i="4"/>
  <c r="BK169" i="4"/>
  <c r="J167" i="4"/>
  <c r="BK166" i="4"/>
  <c r="J164" i="4"/>
  <c r="J155" i="4"/>
  <c r="J148" i="4"/>
  <c r="J146" i="4"/>
  <c r="J216" i="4"/>
  <c r="J211" i="4"/>
  <c r="BK211" i="4"/>
  <c r="J144" i="4"/>
  <c r="J126" i="5"/>
  <c r="BK129" i="5"/>
  <c r="T166" i="2" l="1"/>
  <c r="P210" i="2"/>
  <c r="T227" i="2"/>
  <c r="R129" i="3"/>
  <c r="T133" i="3"/>
  <c r="T132" i="3" s="1"/>
  <c r="R153" i="3"/>
  <c r="T164" i="3"/>
  <c r="P170" i="3"/>
  <c r="P142" i="4"/>
  <c r="P141" i="4" s="1"/>
  <c r="P136" i="4" s="1"/>
  <c r="T151" i="4"/>
  <c r="T150" i="4" s="1"/>
  <c r="BK162" i="4"/>
  <c r="P207" i="4"/>
  <c r="R131" i="2"/>
  <c r="P161" i="2"/>
  <c r="P130" i="2" s="1"/>
  <c r="BK197" i="2"/>
  <c r="J197" i="2" s="1"/>
  <c r="J104" i="2" s="1"/>
  <c r="T197" i="2"/>
  <c r="R227" i="2"/>
  <c r="T129" i="3"/>
  <c r="R138" i="3"/>
  <c r="R137" i="3"/>
  <c r="P164" i="3"/>
  <c r="R167" i="3"/>
  <c r="BK151" i="4"/>
  <c r="T162" i="4"/>
  <c r="P203" i="4"/>
  <c r="P166" i="2"/>
  <c r="BK210" i="2"/>
  <c r="J210" i="2"/>
  <c r="J105" i="2" s="1"/>
  <c r="T234" i="2"/>
  <c r="BK133" i="3"/>
  <c r="J133" i="3" s="1"/>
  <c r="J100" i="3" s="1"/>
  <c r="T138" i="3"/>
  <c r="BK164" i="3"/>
  <c r="J164" i="3"/>
  <c r="J105" i="3" s="1"/>
  <c r="BK170" i="3"/>
  <c r="J170" i="3"/>
  <c r="J107" i="3" s="1"/>
  <c r="R151" i="4"/>
  <c r="R150" i="4"/>
  <c r="R162" i="4"/>
  <c r="R207" i="4"/>
  <c r="T131" i="2"/>
  <c r="R161" i="2"/>
  <c r="P197" i="2"/>
  <c r="P227" i="2"/>
  <c r="P133" i="3"/>
  <c r="P132" i="3"/>
  <c r="BK174" i="4"/>
  <c r="BK173" i="4" s="1"/>
  <c r="J173" i="4" s="1"/>
  <c r="J108" i="4" s="1"/>
  <c r="J174" i="4"/>
  <c r="J109" i="4" s="1"/>
  <c r="T203" i="4"/>
  <c r="BK166" i="2"/>
  <c r="J166" i="2" s="1"/>
  <c r="J103" i="2" s="1"/>
  <c r="T210" i="2"/>
  <c r="P234" i="2"/>
  <c r="BK138" i="3"/>
  <c r="J138" i="3" s="1"/>
  <c r="J103" i="3" s="1"/>
  <c r="P153" i="3"/>
  <c r="BK167" i="3"/>
  <c r="J167" i="3" s="1"/>
  <c r="J106" i="3" s="1"/>
  <c r="R170" i="3"/>
  <c r="BK142" i="4"/>
  <c r="BK141" i="4" s="1"/>
  <c r="P151" i="4"/>
  <c r="P150" i="4"/>
  <c r="P162" i="4"/>
  <c r="BK207" i="4"/>
  <c r="J207" i="4"/>
  <c r="J112" i="4" s="1"/>
  <c r="P131" i="2"/>
  <c r="BK161" i="2"/>
  <c r="J161" i="2"/>
  <c r="J101" i="2"/>
  <c r="T161" i="2"/>
  <c r="R197" i="2"/>
  <c r="BK227" i="2"/>
  <c r="J227" i="2" s="1"/>
  <c r="J106" i="2" s="1"/>
  <c r="BK234" i="2"/>
  <c r="J234" i="2"/>
  <c r="J107" i="2"/>
  <c r="P129" i="3"/>
  <c r="P138" i="3"/>
  <c r="P137" i="3" s="1"/>
  <c r="P136" i="3" s="1"/>
  <c r="T153" i="3"/>
  <c r="P167" i="3"/>
  <c r="T170" i="3"/>
  <c r="R142" i="4"/>
  <c r="R141" i="4"/>
  <c r="R136" i="4"/>
  <c r="T174" i="4"/>
  <c r="T173" i="4" s="1"/>
  <c r="T159" i="4" s="1"/>
  <c r="T207" i="4"/>
  <c r="T124" i="5"/>
  <c r="T123" i="5"/>
  <c r="T122" i="5"/>
  <c r="T121" i="5"/>
  <c r="R174" i="4"/>
  <c r="R173" i="4" s="1"/>
  <c r="R203" i="4"/>
  <c r="BK124" i="5"/>
  <c r="BK123" i="5"/>
  <c r="J123" i="5"/>
  <c r="J98" i="5"/>
  <c r="R124" i="5"/>
  <c r="R123" i="5" s="1"/>
  <c r="R122" i="5" s="1"/>
  <c r="R121" i="5" s="1"/>
  <c r="BK131" i="2"/>
  <c r="J131" i="2" s="1"/>
  <c r="J99" i="2" s="1"/>
  <c r="R166" i="2"/>
  <c r="R165" i="2" s="1"/>
  <c r="R210" i="2"/>
  <c r="R234" i="2"/>
  <c r="BK129" i="3"/>
  <c r="J129" i="3"/>
  <c r="J98" i="3" s="1"/>
  <c r="R133" i="3"/>
  <c r="R132" i="3"/>
  <c r="BK153" i="3"/>
  <c r="J153" i="3" s="1"/>
  <c r="J104" i="3" s="1"/>
  <c r="R164" i="3"/>
  <c r="T167" i="3"/>
  <c r="T142" i="4"/>
  <c r="T141" i="4"/>
  <c r="T136" i="4"/>
  <c r="P174" i="4"/>
  <c r="P173" i="4"/>
  <c r="P159" i="4" s="1"/>
  <c r="BK203" i="4"/>
  <c r="J203" i="4" s="1"/>
  <c r="J110" i="4" s="1"/>
  <c r="P124" i="5"/>
  <c r="P123" i="5" s="1"/>
  <c r="P122" i="5" s="1"/>
  <c r="P121" i="5" s="1"/>
  <c r="AU98" i="1" s="1"/>
  <c r="BK213" i="4"/>
  <c r="J213" i="4" s="1"/>
  <c r="J114" i="4" s="1"/>
  <c r="BK237" i="2"/>
  <c r="J237" i="2" s="1"/>
  <c r="J108" i="2" s="1"/>
  <c r="BK139" i="4"/>
  <c r="J139" i="4" s="1"/>
  <c r="J99" i="4" s="1"/>
  <c r="BK160" i="4"/>
  <c r="J160" i="4"/>
  <c r="J106" i="4"/>
  <c r="BK215" i="4"/>
  <c r="J215" i="4" s="1"/>
  <c r="J115" i="4" s="1"/>
  <c r="BK137" i="4"/>
  <c r="J137" i="4"/>
  <c r="J98" i="4" s="1"/>
  <c r="BK157" i="4"/>
  <c r="J157" i="4"/>
  <c r="J104" i="4" s="1"/>
  <c r="BK159" i="2"/>
  <c r="J159" i="2"/>
  <c r="J100" i="2" s="1"/>
  <c r="BK128" i="5"/>
  <c r="J128" i="5" s="1"/>
  <c r="J101" i="5" s="1"/>
  <c r="J162" i="4"/>
  <c r="J107" i="4" s="1"/>
  <c r="F92" i="5"/>
  <c r="BE125" i="5"/>
  <c r="BE126" i="5"/>
  <c r="J91" i="5"/>
  <c r="F117" i="5"/>
  <c r="J151" i="4"/>
  <c r="J103" i="4" s="1"/>
  <c r="J115" i="5"/>
  <c r="BE129" i="5"/>
  <c r="E85" i="5"/>
  <c r="F92" i="4"/>
  <c r="BE143" i="4"/>
  <c r="BE148" i="4"/>
  <c r="BE152" i="4"/>
  <c r="BE155" i="4"/>
  <c r="BE156" i="4"/>
  <c r="BE161" i="4"/>
  <c r="BE166" i="4"/>
  <c r="BE175" i="4"/>
  <c r="BE178" i="4"/>
  <c r="BE181" i="4"/>
  <c r="BE184" i="4"/>
  <c r="BE185" i="4"/>
  <c r="BE193" i="4"/>
  <c r="BE201" i="4"/>
  <c r="BE202" i="4"/>
  <c r="BE214" i="4"/>
  <c r="BE216" i="4"/>
  <c r="J89" i="4"/>
  <c r="J131" i="4"/>
  <c r="BE165" i="4"/>
  <c r="BE168" i="4"/>
  <c r="BE172" i="4"/>
  <c r="BE179" i="4"/>
  <c r="BE189" i="4"/>
  <c r="BE191" i="4"/>
  <c r="BE195" i="4"/>
  <c r="BE198" i="4"/>
  <c r="BE199" i="4"/>
  <c r="BE210" i="4"/>
  <c r="E125" i="4"/>
  <c r="BE149" i="4"/>
  <c r="BE158" i="4"/>
  <c r="BE163" i="4"/>
  <c r="BE169" i="4"/>
  <c r="BE183" i="4"/>
  <c r="BE209" i="4"/>
  <c r="BE145" i="4"/>
  <c r="BE153" i="4"/>
  <c r="BE154" i="4"/>
  <c r="BE182" i="4"/>
  <c r="BE190" i="4"/>
  <c r="BE194" i="4"/>
  <c r="BE196" i="4"/>
  <c r="BE204" i="4"/>
  <c r="BE205" i="4"/>
  <c r="BE208" i="4"/>
  <c r="F91" i="4"/>
  <c r="BE140" i="4"/>
  <c r="BE144" i="4"/>
  <c r="BE164" i="4"/>
  <c r="BE170" i="4"/>
  <c r="BE177" i="4"/>
  <c r="BE180" i="4"/>
  <c r="BE186" i="4"/>
  <c r="BE192" i="4"/>
  <c r="BE197" i="4"/>
  <c r="BE200" i="4"/>
  <c r="BE138" i="4"/>
  <c r="BE146" i="4"/>
  <c r="BE147" i="4"/>
  <c r="BE167" i="4"/>
  <c r="BE171" i="4"/>
  <c r="BE176" i="4"/>
  <c r="BE187" i="4"/>
  <c r="BE188" i="4"/>
  <c r="BE211" i="4"/>
  <c r="J91" i="3"/>
  <c r="BE144" i="3"/>
  <c r="BE154" i="3"/>
  <c r="BE159" i="3"/>
  <c r="BE160" i="3"/>
  <c r="BE161" i="3"/>
  <c r="BE163" i="3"/>
  <c r="BE165" i="3"/>
  <c r="BE168" i="3"/>
  <c r="BK130" i="2"/>
  <c r="J130" i="2" s="1"/>
  <c r="J98" i="2" s="1"/>
  <c r="F92" i="3"/>
  <c r="BE169" i="3"/>
  <c r="BE172" i="3"/>
  <c r="BE134" i="3"/>
  <c r="BE146" i="3"/>
  <c r="BE155" i="3"/>
  <c r="BE156" i="3"/>
  <c r="E117" i="3"/>
  <c r="BE145" i="3"/>
  <c r="BE171" i="3"/>
  <c r="BE130" i="3"/>
  <c r="BE147" i="3"/>
  <c r="BE150" i="3"/>
  <c r="BE151" i="3"/>
  <c r="BE135" i="3"/>
  <c r="BE139" i="3"/>
  <c r="BE141" i="3"/>
  <c r="BE157" i="3"/>
  <c r="BE166" i="3"/>
  <c r="J121" i="3"/>
  <c r="BE140" i="3"/>
  <c r="BE158" i="3"/>
  <c r="BE162" i="3"/>
  <c r="BK165" i="2"/>
  <c r="J165" i="2" s="1"/>
  <c r="J102" i="2" s="1"/>
  <c r="BE131" i="3"/>
  <c r="BE142" i="3"/>
  <c r="BE143" i="3"/>
  <c r="BE148" i="3"/>
  <c r="BE149" i="3"/>
  <c r="BE152" i="3"/>
  <c r="F92" i="2"/>
  <c r="BE170" i="2"/>
  <c r="BE176" i="2"/>
  <c r="BE177" i="2"/>
  <c r="E118" i="2"/>
  <c r="BE134" i="2"/>
  <c r="BE139" i="2"/>
  <c r="BE140" i="2"/>
  <c r="BE143" i="2"/>
  <c r="BE184" i="2"/>
  <c r="BE186" i="2"/>
  <c r="BE132" i="2"/>
  <c r="BE133" i="2"/>
  <c r="BE136" i="2"/>
  <c r="BE141" i="2"/>
  <c r="BE142" i="2"/>
  <c r="BE152" i="2"/>
  <c r="BE157" i="2"/>
  <c r="BE162" i="2"/>
  <c r="BE168" i="2"/>
  <c r="BE169" i="2"/>
  <c r="BE183" i="2"/>
  <c r="BE196" i="2"/>
  <c r="BE199" i="2"/>
  <c r="BE224" i="2"/>
  <c r="J89" i="2"/>
  <c r="BE144" i="2"/>
  <c r="BE150" i="2"/>
  <c r="BE151" i="2"/>
  <c r="BE178" i="2"/>
  <c r="BE182" i="2"/>
  <c r="BE188" i="2"/>
  <c r="BE200" i="2"/>
  <c r="BE204" i="2"/>
  <c r="BE207" i="2"/>
  <c r="BE208" i="2"/>
  <c r="BE209" i="2"/>
  <c r="BE171" i="2"/>
  <c r="BE172" i="2"/>
  <c r="BE173" i="2"/>
  <c r="BE190" i="2"/>
  <c r="BE193" i="2"/>
  <c r="BE201" i="2"/>
  <c r="BE202" i="2"/>
  <c r="BE215" i="2"/>
  <c r="BE135" i="2"/>
  <c r="BE145" i="2"/>
  <c r="BE148" i="2"/>
  <c r="BE149" i="2"/>
  <c r="BE153" i="2"/>
  <c r="BE154" i="2"/>
  <c r="BE155" i="2"/>
  <c r="BE156" i="2"/>
  <c r="J91" i="2"/>
  <c r="BE137" i="2"/>
  <c r="BE138" i="2"/>
  <c r="BE146" i="2"/>
  <c r="BE160" i="2"/>
  <c r="BE174" i="2"/>
  <c r="BE175" i="2"/>
  <c r="BE179" i="2"/>
  <c r="BE180" i="2"/>
  <c r="BE181" i="2"/>
  <c r="BE185" i="2"/>
  <c r="BE191" i="2"/>
  <c r="BE192" i="2"/>
  <c r="BE194" i="2"/>
  <c r="BE195" i="2"/>
  <c r="BE203" i="2"/>
  <c r="BE205" i="2"/>
  <c r="BE213" i="2"/>
  <c r="BE214" i="2"/>
  <c r="BE217" i="2"/>
  <c r="BE219" i="2"/>
  <c r="BE222" i="2"/>
  <c r="BE223" i="2"/>
  <c r="BE228" i="2"/>
  <c r="BE231" i="2"/>
  <c r="BE232" i="2"/>
  <c r="BE235" i="2"/>
  <c r="BE236" i="2"/>
  <c r="BE238" i="2"/>
  <c r="BE147" i="2"/>
  <c r="BE158" i="2"/>
  <c r="BE163" i="2"/>
  <c r="BE164" i="2"/>
  <c r="BE167" i="2"/>
  <c r="BE187" i="2"/>
  <c r="BE189" i="2"/>
  <c r="BE198" i="2"/>
  <c r="BE206" i="2"/>
  <c r="BE211" i="2"/>
  <c r="BE212" i="2"/>
  <c r="BE216" i="2"/>
  <c r="BE218" i="2"/>
  <c r="BE220" i="2"/>
  <c r="BE221" i="2"/>
  <c r="BE225" i="2"/>
  <c r="BE226" i="2"/>
  <c r="BE229" i="2"/>
  <c r="BE230" i="2"/>
  <c r="BE233" i="2"/>
  <c r="F36" i="2"/>
  <c r="BC95" i="1"/>
  <c r="J34" i="4"/>
  <c r="AW97" i="1" s="1"/>
  <c r="J34" i="2"/>
  <c r="AW95" i="1"/>
  <c r="F34" i="5"/>
  <c r="BA98" i="1" s="1"/>
  <c r="F37" i="2"/>
  <c r="BD95" i="1" s="1"/>
  <c r="F35" i="5"/>
  <c r="BB98" i="1" s="1"/>
  <c r="J34" i="5"/>
  <c r="AW98" i="1"/>
  <c r="F35" i="3"/>
  <c r="BB96" i="1" s="1"/>
  <c r="J34" i="3"/>
  <c r="AW96" i="1" s="1"/>
  <c r="F37" i="4"/>
  <c r="BD97" i="1" s="1"/>
  <c r="F37" i="3"/>
  <c r="BD96" i="1"/>
  <c r="F34" i="4"/>
  <c r="BA97" i="1" s="1"/>
  <c r="F35" i="2"/>
  <c r="BB95" i="1" s="1"/>
  <c r="F37" i="5"/>
  <c r="BD98" i="1" s="1"/>
  <c r="F36" i="5"/>
  <c r="BC98" i="1"/>
  <c r="F34" i="2"/>
  <c r="BA95" i="1" s="1"/>
  <c r="F35" i="4"/>
  <c r="BB97" i="1" s="1"/>
  <c r="F34" i="3"/>
  <c r="BA96" i="1" s="1"/>
  <c r="F36" i="3"/>
  <c r="BC96" i="1"/>
  <c r="F36" i="4"/>
  <c r="BC97" i="1" s="1"/>
  <c r="BK136" i="4" l="1"/>
  <c r="J141" i="4"/>
  <c r="J100" i="4" s="1"/>
  <c r="R159" i="4"/>
  <c r="R135" i="4" s="1"/>
  <c r="T135" i="4"/>
  <c r="J142" i="4"/>
  <c r="J101" i="4" s="1"/>
  <c r="BK137" i="3"/>
  <c r="J137" i="3" s="1"/>
  <c r="J102" i="3" s="1"/>
  <c r="R136" i="3"/>
  <c r="R128" i="3"/>
  <c r="R127" i="3" s="1"/>
  <c r="P165" i="2"/>
  <c r="P129" i="2"/>
  <c r="P128" i="2"/>
  <c r="AU95" i="1"/>
  <c r="R130" i="2"/>
  <c r="R129" i="2"/>
  <c r="R128" i="2" s="1"/>
  <c r="BK150" i="4"/>
  <c r="J150" i="4"/>
  <c r="J102" i="4"/>
  <c r="T130" i="2"/>
  <c r="T137" i="3"/>
  <c r="T136" i="3"/>
  <c r="T128" i="3"/>
  <c r="T127" i="3" s="1"/>
  <c r="P135" i="4"/>
  <c r="AU97" i="1"/>
  <c r="P128" i="3"/>
  <c r="P127" i="3"/>
  <c r="AU96" i="1"/>
  <c r="T165" i="2"/>
  <c r="BK212" i="4"/>
  <c r="J212" i="4" s="1"/>
  <c r="J113" i="4" s="1"/>
  <c r="J124" i="5"/>
  <c r="J99" i="5" s="1"/>
  <c r="BK122" i="5"/>
  <c r="BK132" i="3"/>
  <c r="J132" i="3"/>
  <c r="J99" i="3"/>
  <c r="BK127" i="5"/>
  <c r="J127" i="5"/>
  <c r="J100" i="5"/>
  <c r="BK159" i="4"/>
  <c r="J159" i="4"/>
  <c r="J105" i="4"/>
  <c r="J136" i="4"/>
  <c r="J97" i="4"/>
  <c r="BK129" i="2"/>
  <c r="BK128" i="2"/>
  <c r="J128" i="2"/>
  <c r="J96" i="2"/>
  <c r="F33" i="5"/>
  <c r="AZ98" i="1" s="1"/>
  <c r="J33" i="5"/>
  <c r="AV98" i="1" s="1"/>
  <c r="AT98" i="1" s="1"/>
  <c r="BD94" i="1"/>
  <c r="W33" i="1" s="1"/>
  <c r="J33" i="4"/>
  <c r="AV97" i="1"/>
  <c r="AT97" i="1" s="1"/>
  <c r="F33" i="4"/>
  <c r="AZ97" i="1" s="1"/>
  <c r="J33" i="3"/>
  <c r="AV96" i="1" s="1"/>
  <c r="AT96" i="1" s="1"/>
  <c r="F33" i="3"/>
  <c r="AZ96" i="1"/>
  <c r="BA94" i="1"/>
  <c r="AW94" i="1"/>
  <c r="AK30" i="1" s="1"/>
  <c r="J33" i="2"/>
  <c r="AV95" i="1" s="1"/>
  <c r="AT95" i="1" s="1"/>
  <c r="F33" i="2"/>
  <c r="AZ95" i="1" s="1"/>
  <c r="BB94" i="1"/>
  <c r="W31" i="1"/>
  <c r="BC94" i="1"/>
  <c r="AY94" i="1"/>
  <c r="BK136" i="3" l="1"/>
  <c r="J136" i="3" s="1"/>
  <c r="J101" i="3" s="1"/>
  <c r="BK121" i="5"/>
  <c r="J121" i="5" s="1"/>
  <c r="J30" i="5" s="1"/>
  <c r="AG98" i="1" s="1"/>
  <c r="T129" i="2"/>
  <c r="T128" i="2"/>
  <c r="J122" i="5"/>
  <c r="J97" i="5"/>
  <c r="BK135" i="4"/>
  <c r="J135" i="4" s="1"/>
  <c r="J30" i="4" s="1"/>
  <c r="AG97" i="1" s="1"/>
  <c r="AN97" i="1" s="1"/>
  <c r="BK128" i="3"/>
  <c r="BK127" i="3" s="1"/>
  <c r="J127" i="3" s="1"/>
  <c r="J96" i="3" s="1"/>
  <c r="J129" i="2"/>
  <c r="J97" i="2"/>
  <c r="AU94" i="1"/>
  <c r="AZ94" i="1"/>
  <c r="W29" i="1"/>
  <c r="J30" i="2"/>
  <c r="AG95" i="1" s="1"/>
  <c r="AX94" i="1"/>
  <c r="W30" i="1"/>
  <c r="W32" i="1"/>
  <c r="J39" i="5" l="1"/>
  <c r="J96" i="5"/>
  <c r="J39" i="4"/>
  <c r="J96" i="4"/>
  <c r="J128" i="3"/>
  <c r="J97" i="3"/>
  <c r="J39" i="2"/>
  <c r="AN95" i="1"/>
  <c r="AN98" i="1"/>
  <c r="J30" i="3"/>
  <c r="AG96" i="1" s="1"/>
  <c r="AN96" i="1" s="1"/>
  <c r="AV94" i="1"/>
  <c r="AK29" i="1" s="1"/>
  <c r="J39" i="3" l="1"/>
  <c r="AG94" i="1"/>
  <c r="AK26" i="1"/>
  <c r="AT94" i="1"/>
  <c r="AK35" i="1" l="1"/>
  <c r="AN94" i="1"/>
</calcChain>
</file>

<file path=xl/sharedStrings.xml><?xml version="1.0" encoding="utf-8"?>
<sst xmlns="http://schemas.openxmlformats.org/spreadsheetml/2006/main" count="3707" uniqueCount="884">
  <si>
    <t>Export Komplet</t>
  </si>
  <si>
    <t/>
  </si>
  <si>
    <t>2.0</t>
  </si>
  <si>
    <t>False</t>
  </si>
  <si>
    <t>{868e2e7e-4754-446f-a0f3-cf6aeba759e9}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</si>
  <si>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</si>
  <si>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</si>
  <si>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</si>
  <si>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</si>
  <si>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</si>
  <si>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</si>
  <si>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</si>
  <si>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</si>
  <si>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21-017-01</t>
  </si>
  <si>
    <t>Stavba:</t>
  </si>
  <si>
    <t>Zubří rekreační středisko Jesenka - Etapa 1</t>
  </si>
  <si>
    <t>KSO:</t>
  </si>
  <si>
    <t>CC-CZ:</t>
  </si>
  <si>
    <t>Místo:</t>
  </si>
  <si>
    <t xml:space="preserve"> </t>
  </si>
  <si>
    <t>Datum:</t>
  </si>
  <si>
    <t>19. 6. 2022</t>
  </si>
  <si>
    <t>Zadavatel:</t>
  </si>
  <si>
    <t>IČ:</t>
  </si>
  <si>
    <t>DIČ:</t>
  </si>
  <si>
    <t>Zhotovitel:</t>
  </si>
  <si>
    <t>Projektant:</t>
  </si>
  <si>
    <t>True</t>
  </si>
  <si>
    <t>Zpracovatel:</t>
  </si>
  <si>
    <t>SPECIALIZED ENERGETIC COMPANY, a.s.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</si>
  <si>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</si>
  <si>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</si>
  <si>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</si>
  <si>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</si>
  <si>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</si>
  <si>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</si>
  <si>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</si>
  <si>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</si>
  <si>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</si>
  <si>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</si>
  <si>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</si>
  <si>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</si>
  <si>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</si>
  <si>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</si>
  <si>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</si>
  <si>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</si>
  <si>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</si>
  <si>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</si>
  <si>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</si>
  <si>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</si>
  <si>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</si>
  <si>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</si>
  <si>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</si>
  <si>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</si>
  <si>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</si>
  <si>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</si>
  <si>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</si>
  <si>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</si>
  <si>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</si>
  <si>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</si>
  <si>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</si>
  <si>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</si>
  <si>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</si>
  <si>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</si>
  <si>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</si>
  <si>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</si>
  <si>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</si>
  <si>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</si>
  <si>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</si>
  <si>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</si>
  <si>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</si>
  <si>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</si>
  <si>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</si>
  <si>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</si>
  <si>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</si>
  <si>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</si>
  <si>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IO01</t>
  </si>
  <si>
    <t>Kabelová vedení 22kV</t>
  </si>
  <si>
    <t>ING</t>
  </si>
  <si>
    <t>1</t>
  </si>
  <si>
    <t>{585c2b4d-9950-459a-8ae3-70835dbc76cb}</t>
  </si>
  <si>
    <t>2</t>
  </si>
  <si>
    <t>SO02</t>
  </si>
  <si>
    <t>Trafostanice 22/0,4kV</t>
  </si>
  <si>
    <t>STA</t>
  </si>
  <si>
    <t>{3daf4612-6507-4889-bbb4-e6e76f50f94c}</t>
  </si>
  <si>
    <t>IO2</t>
  </si>
  <si>
    <t>Rozvody NN</t>
  </si>
  <si>
    <t>{d205fd14-eb26-45ca-89ad-ab2b8a77cd1f}</t>
  </si>
  <si>
    <t>IO3</t>
  </si>
  <si>
    <t>Řídící systém</t>
  </si>
  <si>
    <t>{ce39b5f7-0c7e-42ce-bd75-bf12147ef747}</t>
  </si>
  <si>
    <t>KRYCÍ LIST SOUPISU PRACÍ</t>
  </si>
  <si>
    <t>Objekt:</t>
  </si>
  <si>
    <t>IO01 - Kabelová vedení 22kV</t>
  </si>
  <si>
    <t>RS Zubří</t>
  </si>
  <si>
    <t>STAREZ-SPORT, a. s.</t>
  </si>
  <si>
    <t>REKAPITULACE ČLENĚNÍ SOUPISU PRACÍ</t>
  </si>
  <si>
    <t>Kód dílu - Popis</t>
  </si>
  <si>
    <t>Cena celkem [CZK]</t>
  </si>
  <si>
    <t>Náklady ze soupisu prací</t>
  </si>
  <si>
    <t>-1</t>
  </si>
  <si>
    <t>TČ - TECHNOLOGICKÁ ČÁST</t>
  </si>
  <si>
    <t xml:space="preserve">    B-00 - MATERIÁL CELKEM</t>
  </si>
  <si>
    <t xml:space="preserve">      B-01 - Materiál</t>
  </si>
  <si>
    <t xml:space="preserve">      B-03 - Kabely</t>
  </si>
  <si>
    <t xml:space="preserve">      B-04 - Ostatní</t>
  </si>
  <si>
    <t xml:space="preserve">    M-00 - MONTÁŽ CELKEM</t>
  </si>
  <si>
    <t xml:space="preserve">      741 - Elektroinstalace - silnoproud</t>
  </si>
  <si>
    <t xml:space="preserve">      MM-02 - Demontáž</t>
  </si>
  <si>
    <t xml:space="preserve">      46-M - Zemní práce při extr.mont.pracích</t>
  </si>
  <si>
    <t xml:space="preserve">      MP-01 - Pevná cena</t>
  </si>
  <si>
    <t xml:space="preserve">      MR-01 - Revize a zkoušky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</si>
  <si>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</si>
  <si>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</si>
  <si>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</si>
  <si>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</si>
  <si>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</si>
  <si>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</si>
  <si>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</si>
  <si>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</si>
  <si>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</si>
  <si>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</si>
  <si>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</si>
  <si>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</si>
  <si>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</si>
  <si>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</si>
  <si>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TČ</t>
  </si>
  <si>
    <t>TECHNOLOGICKÁ ČÁST</t>
  </si>
  <si>
    <t>3</t>
  </si>
  <si>
    <t>ROZPOCET</t>
  </si>
  <si>
    <t>B-00</t>
  </si>
  <si>
    <t>MATERIÁL CELKEM</t>
  </si>
  <si>
    <t>B-01</t>
  </si>
  <si>
    <t>Materiál</t>
  </si>
  <si>
    <t>M</t>
  </si>
  <si>
    <t>MA1.1</t>
  </si>
  <si>
    <t>Konektor VN RSTI-5854</t>
  </si>
  <si>
    <t>sd</t>
  </si>
  <si>
    <t>256</t>
  </si>
  <si>
    <t>64</t>
  </si>
  <si>
    <t>-2054114881</t>
  </si>
  <si>
    <t>MA2.1</t>
  </si>
  <si>
    <t>Omezovač přepětí do TS RSTI 68SA3910</t>
  </si>
  <si>
    <t>ks</t>
  </si>
  <si>
    <t>-2108333666</t>
  </si>
  <si>
    <t>MA3.1</t>
  </si>
  <si>
    <t>Stahovací pásek</t>
  </si>
  <si>
    <t>1259347053</t>
  </si>
  <si>
    <t>4</t>
  </si>
  <si>
    <t>MA4.1</t>
  </si>
  <si>
    <t>Kabelový štítek</t>
  </si>
  <si>
    <t>1186314837</t>
  </si>
  <si>
    <t>5</t>
  </si>
  <si>
    <t>MA5.1</t>
  </si>
  <si>
    <t>Výstražná folie Folie výstr.PE červená 32cm</t>
  </si>
  <si>
    <t>m</t>
  </si>
  <si>
    <t>-566963581</t>
  </si>
  <si>
    <t>6</t>
  </si>
  <si>
    <t>MA6.1</t>
  </si>
  <si>
    <t>Krycí deska DEKAB 300/4/1000</t>
  </si>
  <si>
    <t>2069240588</t>
  </si>
  <si>
    <t>7</t>
  </si>
  <si>
    <t>MA7.1</t>
  </si>
  <si>
    <t>Smrštitelná trubice - průchodka 1-žíla VN LTEC 150*</t>
  </si>
  <si>
    <t>-1134929947</t>
  </si>
  <si>
    <t>8</t>
  </si>
  <si>
    <t>MA8.1</t>
  </si>
  <si>
    <t>Smrštitelná trubice - průchodka 1-žíla HDPE LTEC 300*</t>
  </si>
  <si>
    <t>1216141006</t>
  </si>
  <si>
    <t>9</t>
  </si>
  <si>
    <t>MA9.1</t>
  </si>
  <si>
    <t>Montážní pěna pistolová PUR pěna 750 ml</t>
  </si>
  <si>
    <t>1890096412</t>
  </si>
  <si>
    <t>10</t>
  </si>
  <si>
    <t>MA10.1</t>
  </si>
  <si>
    <t>Koncovka HDPE Plasson pr. 50 mm s ventilkem</t>
  </si>
  <si>
    <t>-701549290</t>
  </si>
  <si>
    <t>11</t>
  </si>
  <si>
    <t>MA11.1</t>
  </si>
  <si>
    <t>Chránička červená KOPOS 06050 HDPE 50/44 N450</t>
  </si>
  <si>
    <t>-116279283</t>
  </si>
  <si>
    <t>12</t>
  </si>
  <si>
    <t>MA12.1</t>
  </si>
  <si>
    <t>Sloup betonový  JB 10,5/15</t>
  </si>
  <si>
    <t>-1939107715</t>
  </si>
  <si>
    <t>13</t>
  </si>
  <si>
    <t>MA13.1</t>
  </si>
  <si>
    <t>Hlavice krycí plastová průměr čepu.220-225</t>
  </si>
  <si>
    <t>-2014647004</t>
  </si>
  <si>
    <t>14</t>
  </si>
  <si>
    <t>MA14.1</t>
  </si>
  <si>
    <t>Konzola Pařát IV DBW-K</t>
  </si>
  <si>
    <t>-984002456</t>
  </si>
  <si>
    <t>MA15.1</t>
  </si>
  <si>
    <t>Ohebná chránička  KOPFLEX KF 09160 BA</t>
  </si>
  <si>
    <t>285909113</t>
  </si>
  <si>
    <t>16</t>
  </si>
  <si>
    <t>MA16.1</t>
  </si>
  <si>
    <t>Omezovač přepětí venkovní DA1-30D-L0H0N0-S-207</t>
  </si>
  <si>
    <t>-1157083803</t>
  </si>
  <si>
    <t>17</t>
  </si>
  <si>
    <t>MA17.1</t>
  </si>
  <si>
    <t>Koncovka venkovní VN včetně ok POLT-24D/1XO-ML-2-13</t>
  </si>
  <si>
    <t>-886585430</t>
  </si>
  <si>
    <t>18</t>
  </si>
  <si>
    <t>MA18.1</t>
  </si>
  <si>
    <t>Neodpínatelný kabelosvod komplet</t>
  </si>
  <si>
    <t>kpl</t>
  </si>
  <si>
    <t>-787937795</t>
  </si>
  <si>
    <t>19</t>
  </si>
  <si>
    <t>MA19.1</t>
  </si>
  <si>
    <t>Plastový izolátor DS 28G - AlFe</t>
  </si>
  <si>
    <t>1295308586</t>
  </si>
  <si>
    <t>20</t>
  </si>
  <si>
    <t>MA20.1</t>
  </si>
  <si>
    <t>Kloub závěsný Oko-vidlice V=8cm 235191.1</t>
  </si>
  <si>
    <t>1199686397</t>
  </si>
  <si>
    <t>MA21</t>
  </si>
  <si>
    <t>Svorka třmenová Alfe</t>
  </si>
  <si>
    <t>411747371</t>
  </si>
  <si>
    <t>22</t>
  </si>
  <si>
    <t>MA22</t>
  </si>
  <si>
    <t>Oko kabel. Lisovací 120x12 ALU-F GPR</t>
  </si>
  <si>
    <t>-1761755259</t>
  </si>
  <si>
    <t>23</t>
  </si>
  <si>
    <t>MA23</t>
  </si>
  <si>
    <t>Štítek číslovací</t>
  </si>
  <si>
    <t>-1861323258</t>
  </si>
  <si>
    <t>24</t>
  </si>
  <si>
    <t>MA24</t>
  </si>
  <si>
    <t>Tab: Vysoké napětí  smalt oblá Dvojkombinace dráty+výstup 297x210</t>
  </si>
  <si>
    <t>1844684126</t>
  </si>
  <si>
    <t>25</t>
  </si>
  <si>
    <t>MA25</t>
  </si>
  <si>
    <t>Pásek FeZn  30x4 mm</t>
  </si>
  <si>
    <t>-626577547</t>
  </si>
  <si>
    <t>26</t>
  </si>
  <si>
    <t>MA26</t>
  </si>
  <si>
    <t>Svorka pásek/pásek SR 02</t>
  </si>
  <si>
    <t>-1365544782</t>
  </si>
  <si>
    <t>27</t>
  </si>
  <si>
    <t>MA27</t>
  </si>
  <si>
    <t>Gumoasfatl suspenze SA IV</t>
  </si>
  <si>
    <t>kg</t>
  </si>
  <si>
    <t>-1809477407</t>
  </si>
  <si>
    <t>B-03</t>
  </si>
  <si>
    <t>Kabely</t>
  </si>
  <si>
    <t>28</t>
  </si>
  <si>
    <t>K01.1</t>
  </si>
  <si>
    <t>22- NA2XS2Y 1x150</t>
  </si>
  <si>
    <t>-1731694894</t>
  </si>
  <si>
    <t>B-04</t>
  </si>
  <si>
    <t>Ostatní</t>
  </si>
  <si>
    <t>29</t>
  </si>
  <si>
    <t>PM</t>
  </si>
  <si>
    <t>Přidružený materiál</t>
  </si>
  <si>
    <t>825941393</t>
  </si>
  <si>
    <t>30</t>
  </si>
  <si>
    <t>PR</t>
  </si>
  <si>
    <t>Prořez</t>
  </si>
  <si>
    <t>-843574004</t>
  </si>
  <si>
    <t>31</t>
  </si>
  <si>
    <t>K</t>
  </si>
  <si>
    <t>MD</t>
  </si>
  <si>
    <t>Doprava</t>
  </si>
  <si>
    <t>204815830</t>
  </si>
  <si>
    <t>M-00</t>
  </si>
  <si>
    <t>MONTÁŽ CELKEM</t>
  </si>
  <si>
    <t>741</t>
  </si>
  <si>
    <t>Elektroinstalace - silnoproud</t>
  </si>
  <si>
    <t>32</t>
  </si>
  <si>
    <t>210931016</t>
  </si>
  <si>
    <t>Montáž kabelů Al stíněných plných nebo laněných s XLPE izolací nebo bezhalogenových do 35 kV žíla 1x150 mm2 uložených volně (např. AXEKCE)</t>
  </si>
  <si>
    <t>1198458374</t>
  </si>
  <si>
    <t>33</t>
  </si>
  <si>
    <t>210931036</t>
  </si>
  <si>
    <t>Montáž kabelů Al stíněných plných nebo laněných s XLPE izolací nebo bezhalogenových do 35 kV žíla 1x150 mm2 uložených pevně (např. AXEKCE)</t>
  </si>
  <si>
    <t>1627974050</t>
  </si>
  <si>
    <t>34</t>
  </si>
  <si>
    <t>741128023</t>
  </si>
  <si>
    <t>Příplatek k montáži kabelů za zatažení vodiče a kabelu do 4,00 kg</t>
  </si>
  <si>
    <t>-3033886</t>
  </si>
  <si>
    <t>35</t>
  </si>
  <si>
    <t>741128003</t>
  </si>
  <si>
    <t>Ostatní práce při montáži vodičů a kabelů - svazkování žil</t>
  </si>
  <si>
    <t>kus</t>
  </si>
  <si>
    <t>-1097931774</t>
  </si>
  <si>
    <t>36</t>
  </si>
  <si>
    <t>741128002</t>
  </si>
  <si>
    <t>Ostatní práce při montáži vodičů a kabelů - označení dalším štítkem</t>
  </si>
  <si>
    <t>1435828275</t>
  </si>
  <si>
    <t>37</t>
  </si>
  <si>
    <t>741128001</t>
  </si>
  <si>
    <t>Ostatní práce při montáži vodičů a kabelů - odjutování a očištění</t>
  </si>
  <si>
    <t>1656131986</t>
  </si>
  <si>
    <t>38</t>
  </si>
  <si>
    <t>741134004R01</t>
  </si>
  <si>
    <t>Ukončení kabelů silových uzávěry</t>
  </si>
  <si>
    <t>-527112342</t>
  </si>
  <si>
    <t>39</t>
  </si>
  <si>
    <t>210101029</t>
  </si>
  <si>
    <t>Ukončení kabelů celoplastových koncovkou do 22 kV venkovní Raychem</t>
  </si>
  <si>
    <t>-1985770363</t>
  </si>
  <si>
    <t>40</t>
  </si>
  <si>
    <t>210120351</t>
  </si>
  <si>
    <t>Montáž bleskojistek výfukových do 35 kV</t>
  </si>
  <si>
    <t>-374560594</t>
  </si>
  <si>
    <t>41</t>
  </si>
  <si>
    <t>210120322</t>
  </si>
  <si>
    <t>Montáž bleskojistek do 25 kV 10 kA se zapojením vodičů</t>
  </si>
  <si>
    <t>-509068140</t>
  </si>
  <si>
    <t>42</t>
  </si>
  <si>
    <t>210120358</t>
  </si>
  <si>
    <t>Propojení bleskojistek lanem FeZn</t>
  </si>
  <si>
    <t>974522952</t>
  </si>
  <si>
    <t>43</t>
  </si>
  <si>
    <t>210100772</t>
  </si>
  <si>
    <t>Ukončení vodičů celoplastových koncovkou do 22 kV staniční KSJ průřezu žíly do 150 mm2</t>
  </si>
  <si>
    <t>-2142234574</t>
  </si>
  <si>
    <t>44</t>
  </si>
  <si>
    <t>210021361</t>
  </si>
  <si>
    <t>Dokončovací práce v kobce nebo poli do 35 kV</t>
  </si>
  <si>
    <t>1285874408</t>
  </si>
  <si>
    <t>45</t>
  </si>
  <si>
    <t>210050502</t>
  </si>
  <si>
    <t>Montáž vodičů vn a pro provozní telefon do 120 mm2</t>
  </si>
  <si>
    <t>km</t>
  </si>
  <si>
    <t>1005892033</t>
  </si>
  <si>
    <t>46</t>
  </si>
  <si>
    <t>220182021</t>
  </si>
  <si>
    <t>Uložení HDPE trubky do výkopu včetně fixace</t>
  </si>
  <si>
    <t>1060716173</t>
  </si>
  <si>
    <t>47</t>
  </si>
  <si>
    <t>220182027</t>
  </si>
  <si>
    <t>Montáž koncovky nebo záslepky bez svařování na HDPE trubku</t>
  </si>
  <si>
    <t>-563941500</t>
  </si>
  <si>
    <t>48</t>
  </si>
  <si>
    <t>210050214_R01</t>
  </si>
  <si>
    <t>Montáž sloupů vn betonových dvojitých do 15 kN</t>
  </si>
  <si>
    <t>-164916017</t>
  </si>
  <si>
    <t>49</t>
  </si>
  <si>
    <t>210050051</t>
  </si>
  <si>
    <t>Montáž konzol vn vrcholových na zemi</t>
  </si>
  <si>
    <t>1919178679</t>
  </si>
  <si>
    <t>50</t>
  </si>
  <si>
    <t>210050611</t>
  </si>
  <si>
    <t>Montáž řetězců jednoduchých kotevních do 3 článků s pánvicí</t>
  </si>
  <si>
    <t>-1861852985</t>
  </si>
  <si>
    <t>51</t>
  </si>
  <si>
    <t>210050631</t>
  </si>
  <si>
    <t>Montáž izolátorů podpěrných</t>
  </si>
  <si>
    <t>-552054042</t>
  </si>
  <si>
    <t>52</t>
  </si>
  <si>
    <t>210050701</t>
  </si>
  <si>
    <t>Montáž vazů vn třmenových do 120 mm2</t>
  </si>
  <si>
    <t>106927268</t>
  </si>
  <si>
    <t>53</t>
  </si>
  <si>
    <t>210050733</t>
  </si>
  <si>
    <t>Montáž spojů vn proudových svorkou lisovanou do 120 mm2</t>
  </si>
  <si>
    <t>11561659</t>
  </si>
  <si>
    <t>54</t>
  </si>
  <si>
    <t>210050751</t>
  </si>
  <si>
    <t>Ukončení vodičů vn v kotevní svorce</t>
  </si>
  <si>
    <t>-744437284</t>
  </si>
  <si>
    <t>55</t>
  </si>
  <si>
    <t>210050822</t>
  </si>
  <si>
    <t>Osazení tabulky výstražné na sloup betonový</t>
  </si>
  <si>
    <t>-358870910</t>
  </si>
  <si>
    <t>56</t>
  </si>
  <si>
    <t>210050832</t>
  </si>
  <si>
    <t>Osazení tabulky číslovací na sloup betonový</t>
  </si>
  <si>
    <t>742892514</t>
  </si>
  <si>
    <t>57</t>
  </si>
  <si>
    <t>210220021</t>
  </si>
  <si>
    <t>Montáž uzemňovacího vedení vodičů FeZn pomocí svorek v zemi páskou do 120 mm2 v průmyslové výstavbě</t>
  </si>
  <si>
    <t>-1152070759</t>
  </si>
  <si>
    <t>58</t>
  </si>
  <si>
    <t>210220001</t>
  </si>
  <si>
    <t>Montáž uzemňovacího vedení vodičů FeZn pomocí svorek na povrchu páskou do 120 mm2</t>
  </si>
  <si>
    <t>886303459</t>
  </si>
  <si>
    <t>59</t>
  </si>
  <si>
    <t>210220301</t>
  </si>
  <si>
    <t>Montáž svorek hromosvodných se 2 šrouby</t>
  </si>
  <si>
    <t>-2020799997</t>
  </si>
  <si>
    <t>60</t>
  </si>
  <si>
    <t>210220302</t>
  </si>
  <si>
    <t>Montáž svorek hromosvodných typu ST, SJ, SK, SZ, SR 01, 02 se 3 a více šrouby</t>
  </si>
  <si>
    <t>-653423884</t>
  </si>
  <si>
    <t>61</t>
  </si>
  <si>
    <t>210220401</t>
  </si>
  <si>
    <t>Montáž vedení hromosvodné - štítků k označení svodů</t>
  </si>
  <si>
    <t>1208948055</t>
  </si>
  <si>
    <t>MM-02</t>
  </si>
  <si>
    <t>Demontáž</t>
  </si>
  <si>
    <t>62</t>
  </si>
  <si>
    <t>210050062-D</t>
  </si>
  <si>
    <t>Demontáž konzol vn odbočných ve výšce</t>
  </si>
  <si>
    <t>2069751805</t>
  </si>
  <si>
    <t>63</t>
  </si>
  <si>
    <t>210050211-D</t>
  </si>
  <si>
    <t>Demontáž sloupů vn betonových jednoduchých do 10 kN</t>
  </si>
  <si>
    <t>998219788</t>
  </si>
  <si>
    <t>210050301-D</t>
  </si>
  <si>
    <t>Demontáž úsekových odpojovačů vn na sloup</t>
  </si>
  <si>
    <t>2840722</t>
  </si>
  <si>
    <t>65</t>
  </si>
  <si>
    <t>210050501-D</t>
  </si>
  <si>
    <t>Demontáž vodičů vn a pro provozní telefon do 70 mm2</t>
  </si>
  <si>
    <t>401654393</t>
  </si>
  <si>
    <t>66</t>
  </si>
  <si>
    <t>210050612-D</t>
  </si>
  <si>
    <t>Demontáž řetězců jednoduchých kotevních do 3 článků se svorkou</t>
  </si>
  <si>
    <t>254613579</t>
  </si>
  <si>
    <t>67</t>
  </si>
  <si>
    <t>210050721-D</t>
  </si>
  <si>
    <t>Demontáž spojů vn proudových svorkou šroubovanou do 50 mm2</t>
  </si>
  <si>
    <t>1140222345</t>
  </si>
  <si>
    <t>68</t>
  </si>
  <si>
    <t>210172011-D</t>
  </si>
  <si>
    <t>Demontáž transformátorů třífázových vn/nn olejových betonových 22/0,4 kV do 400 kVA</t>
  </si>
  <si>
    <t>1900960938</t>
  </si>
  <si>
    <t>69</t>
  </si>
  <si>
    <t>210192722-D</t>
  </si>
  <si>
    <t>Demontáž - Zhotovení a uchycení lepením tabulek výstražných a označovacích pro přístroje</t>
  </si>
  <si>
    <t>-1864693587</t>
  </si>
  <si>
    <t>70</t>
  </si>
  <si>
    <t>210220001-D</t>
  </si>
  <si>
    <t>Demontáž uzemňovacího vedení vodičů FeZn pomocí svorek na povrchu páskou do 120 mm2</t>
  </si>
  <si>
    <t>1744389468</t>
  </si>
  <si>
    <t>71</t>
  </si>
  <si>
    <t>460520101D01</t>
  </si>
  <si>
    <t>Demontáž - Kryty kabelové kovové jednoduché délky 3 m připevněné na stožár</t>
  </si>
  <si>
    <t>-587876494</t>
  </si>
  <si>
    <t>72</t>
  </si>
  <si>
    <t>218902043</t>
  </si>
  <si>
    <t>Demontáž kabelů Al do 1 kV plných nebo laněných kulatých žíly 3x150+70 mm2 (např. AYKY) bez odpojení vodičů uložených volně</t>
  </si>
  <si>
    <t>-21713237</t>
  </si>
  <si>
    <t>73</t>
  </si>
  <si>
    <t>218100010</t>
  </si>
  <si>
    <t>Odpojení vodičů z rozváděče nebo přístroje průřezu žíly do 150 mm2</t>
  </si>
  <si>
    <t>-691895106</t>
  </si>
  <si>
    <t>46-M</t>
  </si>
  <si>
    <t>Zemní práce při extr.mont.pracích</t>
  </si>
  <si>
    <t>74</t>
  </si>
  <si>
    <t>460080112</t>
  </si>
  <si>
    <t>Bourání základu betonového se záhozem jámy sypaninou</t>
  </si>
  <si>
    <t>m3</t>
  </si>
  <si>
    <t>-565594651</t>
  </si>
  <si>
    <t>75</t>
  </si>
  <si>
    <t>460010024</t>
  </si>
  <si>
    <t>Vytyčení trasy vedení kabelového podzemního v zastavěném prostoru</t>
  </si>
  <si>
    <t>-1541970220</t>
  </si>
  <si>
    <t>76</t>
  </si>
  <si>
    <t>460470011</t>
  </si>
  <si>
    <t>Provizorní zajištění kabelů ve výkopech při jejich křížení</t>
  </si>
  <si>
    <t>147723414</t>
  </si>
  <si>
    <t>77</t>
  </si>
  <si>
    <t>460010025</t>
  </si>
  <si>
    <t>Vytyčení trasy inženýrských sítí v zastavěném prostoru</t>
  </si>
  <si>
    <t>1791512576</t>
  </si>
  <si>
    <t>78</t>
  </si>
  <si>
    <t>460030011</t>
  </si>
  <si>
    <t>Sejmutí drnu jakékoliv tloušťky</t>
  </si>
  <si>
    <t>m2</t>
  </si>
  <si>
    <t>1789262306</t>
  </si>
  <si>
    <t>79</t>
  </si>
  <si>
    <t>460141112</t>
  </si>
  <si>
    <t>Hloubení nezapažených jam při elektromontážích strojně v hornině tř I skupiny 3</t>
  </si>
  <si>
    <t>1889088535</t>
  </si>
  <si>
    <t>80</t>
  </si>
  <si>
    <t>460641112</t>
  </si>
  <si>
    <t>Základové konstrukce při elektromontážích z monolitického betonu tř. C 12/15</t>
  </si>
  <si>
    <t>-196381003</t>
  </si>
  <si>
    <t>81</t>
  </si>
  <si>
    <t>460411122</t>
  </si>
  <si>
    <t>Zásyp jam při elektromontážích strojně včetně zhutnění v hornině tř I skupiny 3</t>
  </si>
  <si>
    <t>-789808208</t>
  </si>
  <si>
    <t>82</t>
  </si>
  <si>
    <t>460662411</t>
  </si>
  <si>
    <t>Kabelové lože z písku pro kabely vn a vvn kryté plastovou deskou š lože do 25 cm</t>
  </si>
  <si>
    <t>-259885750</t>
  </si>
  <si>
    <t>83</t>
  </si>
  <si>
    <t>460671114</t>
  </si>
  <si>
    <t>Výstražná fólie pro krytí kabelů šířky 40 cm</t>
  </si>
  <si>
    <t>-67735842</t>
  </si>
  <si>
    <t>84</t>
  </si>
  <si>
    <t>460620002</t>
  </si>
  <si>
    <t>Položení drnu včetně zalití vodou na rovině</t>
  </si>
  <si>
    <t>-853492547</t>
  </si>
  <si>
    <t>85</t>
  </si>
  <si>
    <t>460600061</t>
  </si>
  <si>
    <t>Odvoz suti a vybouraných hmot do 1 km</t>
  </si>
  <si>
    <t>t</t>
  </si>
  <si>
    <t>-2093704408</t>
  </si>
  <si>
    <t>86</t>
  </si>
  <si>
    <t>460600071</t>
  </si>
  <si>
    <t>Příplatek k odvozu suti a vybouraných hmot za každý další 1 km</t>
  </si>
  <si>
    <t>-2004522885</t>
  </si>
  <si>
    <t>87</t>
  </si>
  <si>
    <t>460361121</t>
  </si>
  <si>
    <t>Poplatek za uložení zeminy na recyklační skládce (skládkovné) kód odpadu 17 05 04</t>
  </si>
  <si>
    <t>1025051824</t>
  </si>
  <si>
    <t>88</t>
  </si>
  <si>
    <t>460510301R002</t>
  </si>
  <si>
    <t>Utěsnění kabelu v otvoru chráničky vč. těsnící pěny</t>
  </si>
  <si>
    <t>-910976125</t>
  </si>
  <si>
    <t>89</t>
  </si>
  <si>
    <t>1621178488</t>
  </si>
  <si>
    <t>MP-01</t>
  </si>
  <si>
    <t>Pevná cena</t>
  </si>
  <si>
    <t>90</t>
  </si>
  <si>
    <t>012203000_R01</t>
  </si>
  <si>
    <t>Geodetické práce při provádění stavby</t>
  </si>
  <si>
    <t>262144</t>
  </si>
  <si>
    <t>21784781</t>
  </si>
  <si>
    <t>91</t>
  </si>
  <si>
    <t>012303000_R01</t>
  </si>
  <si>
    <t>Geodetické práce po výstavbě</t>
  </si>
  <si>
    <t>-1661817148</t>
  </si>
  <si>
    <t>92</t>
  </si>
  <si>
    <t>P001</t>
  </si>
  <si>
    <t>Poplatek za vytýčení stávajících  inženýrských sítí</t>
  </si>
  <si>
    <t>-1189896267</t>
  </si>
  <si>
    <t>93</t>
  </si>
  <si>
    <t>460600061-R001</t>
  </si>
  <si>
    <t>Odvoz betonových sloupů k likvidaci vč. naložení na DP</t>
  </si>
  <si>
    <t>-320064265</t>
  </si>
  <si>
    <t>94</t>
  </si>
  <si>
    <t>PPC5.2</t>
  </si>
  <si>
    <t>Uložení odpadů ze zemních a demoličních prací</t>
  </si>
  <si>
    <t>1759075781</t>
  </si>
  <si>
    <t>95</t>
  </si>
  <si>
    <t>PPC3</t>
  </si>
  <si>
    <t>Ekologická likvidace demontovaného materiálu</t>
  </si>
  <si>
    <t>206194255</t>
  </si>
  <si>
    <t>MR-01</t>
  </si>
  <si>
    <t>Revize a zkoušky</t>
  </si>
  <si>
    <t>96</t>
  </si>
  <si>
    <t>210280003</t>
  </si>
  <si>
    <t>Zkoušky a prohlídky el rozvodů a zařízení celková prohlídka pro objem mtž prací do 500 000 Kč</t>
  </si>
  <si>
    <t>923544403</t>
  </si>
  <si>
    <t>97</t>
  </si>
  <si>
    <t>210280391</t>
  </si>
  <si>
    <t>Zkoušky kabelů silových do 35 kV zvýšeným napětím</t>
  </si>
  <si>
    <t>-1006098149</t>
  </si>
  <si>
    <t>HZS</t>
  </si>
  <si>
    <t>Hodinové zúčtovací sazby</t>
  </si>
  <si>
    <t>98</t>
  </si>
  <si>
    <t>945421110</t>
  </si>
  <si>
    <t>Hydraulická zvedací plošina na automobilovém podvozku výška zdvihu do 18 m včetně obsluhy</t>
  </si>
  <si>
    <t>hod</t>
  </si>
  <si>
    <t>512</t>
  </si>
  <si>
    <t>-653309006</t>
  </si>
  <si>
    <t>SO02 - Trafostanice 22/0,4kV</t>
  </si>
  <si>
    <t>TC-01 - Technologická část</t>
  </si>
  <si>
    <t xml:space="preserve">    A-00 - DODÁVKY CELKEM</t>
  </si>
  <si>
    <t xml:space="preserve">      MM-01 - Montáž</t>
  </si>
  <si>
    <t xml:space="preserve">        741 - Elektroinstalace - silnoproud</t>
  </si>
  <si>
    <t xml:space="preserve">        46-M - Zemní práce při extr.mont.pracích</t>
  </si>
  <si>
    <t xml:space="preserve">      MM-02-1 - Montáž HZS</t>
  </si>
  <si>
    <t>TC-01</t>
  </si>
  <si>
    <t>Technologická část</t>
  </si>
  <si>
    <t>A-00</t>
  </si>
  <si>
    <t>DODÁVKY CELKEM</t>
  </si>
  <si>
    <t>02_1.1</t>
  </si>
  <si>
    <t>Kiosková trafostanice Dle TOS č.2416.001</t>
  </si>
  <si>
    <t>-923756432</t>
  </si>
  <si>
    <t>NSP</t>
  </si>
  <si>
    <t>Náklady spojené s pořízením</t>
  </si>
  <si>
    <t>-1718775610</t>
  </si>
  <si>
    <t>-1199777505</t>
  </si>
  <si>
    <t>1414376820</t>
  </si>
  <si>
    <t>MM-01</t>
  </si>
  <si>
    <t>Montáž</t>
  </si>
  <si>
    <t>741240021</t>
  </si>
  <si>
    <t>Montáž příslušenství rozvoden - tabulka pro přístroje šroubovaná</t>
  </si>
  <si>
    <t>1931624821</t>
  </si>
  <si>
    <t>741240022</t>
  </si>
  <si>
    <t>Montáž příslušenství rozvoden - tabulka pro přístroje lepená</t>
  </si>
  <si>
    <t>-1324490601</t>
  </si>
  <si>
    <t>741410003</t>
  </si>
  <si>
    <t>Montáž vodič uzemňovací drát nebo lano D do 10 mm na povrchu</t>
  </si>
  <si>
    <t>-1403008256</t>
  </si>
  <si>
    <t>741410021</t>
  </si>
  <si>
    <t>Montáž vodič uzemňovací pásek průřezu do 120 mm2 v městské zástavbě v zemi</t>
  </si>
  <si>
    <t>-428165818</t>
  </si>
  <si>
    <t>741420001</t>
  </si>
  <si>
    <t>Montáž drát nebo lano hromosvodné svodové D do 10 mm s podpěrou</t>
  </si>
  <si>
    <t>1142365387</t>
  </si>
  <si>
    <t>741130046</t>
  </si>
  <si>
    <t>Ukončení vodič izolovaný do 120 mm2 smršťovací záklopkou nebo páskem</t>
  </si>
  <si>
    <t>-259340350</t>
  </si>
  <si>
    <t>741420021</t>
  </si>
  <si>
    <t>Montáž svorka hromosvodná se 2 šrouby</t>
  </si>
  <si>
    <t>765373892</t>
  </si>
  <si>
    <t>741420022</t>
  </si>
  <si>
    <t>Montáž svorka hromosvodná se 3 šrouby</t>
  </si>
  <si>
    <t>-561187897</t>
  </si>
  <si>
    <t>741420054</t>
  </si>
  <si>
    <t>Montáž vedení hromosvodné-tvarování prvku</t>
  </si>
  <si>
    <t>397444956</t>
  </si>
  <si>
    <t>741420083</t>
  </si>
  <si>
    <t>Montáž vedení hromosvodné-štítek k označení svodu</t>
  </si>
  <si>
    <t>-1225073451</t>
  </si>
  <si>
    <t>741430005</t>
  </si>
  <si>
    <t>Montáž tyč jímací délky do 3 m na stojan</t>
  </si>
  <si>
    <t>-1741795478</t>
  </si>
  <si>
    <t>741440031</t>
  </si>
  <si>
    <t>Montáž tyč zemnicí délky do 2 m</t>
  </si>
  <si>
    <t>1305578718</t>
  </si>
  <si>
    <t>210220401R001</t>
  </si>
  <si>
    <t>Nástřik štítků k označení místa uzemnění ze šablony vč. barvy</t>
  </si>
  <si>
    <t>-1148854842</t>
  </si>
  <si>
    <t>210021354</t>
  </si>
  <si>
    <t>Nátěr konstrukcí rozvoden základní jednosložkový</t>
  </si>
  <si>
    <t>-1012597707</t>
  </si>
  <si>
    <t>-1210272015</t>
  </si>
  <si>
    <t>-1897914776</t>
  </si>
  <si>
    <t>460650044_R001</t>
  </si>
  <si>
    <t>Zřízení podkladní vrstvy trafostanice ze štěrkopísku se zhutněním tloušťky do 20 cm</t>
  </si>
  <si>
    <t>1302825813</t>
  </si>
  <si>
    <t>1206458551</t>
  </si>
  <si>
    <t>-1830446375</t>
  </si>
  <si>
    <t>460620007</t>
  </si>
  <si>
    <t>Zatravnění včetně zalití vodou na rovině</t>
  </si>
  <si>
    <t>1598681463</t>
  </si>
  <si>
    <t>32593949</t>
  </si>
  <si>
    <t>-1993472327</t>
  </si>
  <si>
    <t>1195436787</t>
  </si>
  <si>
    <t>460871152</t>
  </si>
  <si>
    <t>Podklad vozovky a chodníku z kameniva drceného se zhutněním při elektromontážích tl přes 10 do 15 cm</t>
  </si>
  <si>
    <t>379627064</t>
  </si>
  <si>
    <t>MM-02-1</t>
  </si>
  <si>
    <t>Montáž HZS</t>
  </si>
  <si>
    <t>CZ15.4_1</t>
  </si>
  <si>
    <t>Přípravné a dokončovací práce</t>
  </si>
  <si>
    <t>647000165</t>
  </si>
  <si>
    <t>CZ15.4_3</t>
  </si>
  <si>
    <t>Komplexní vyzkoušení</t>
  </si>
  <si>
    <t>-668697220</t>
  </si>
  <si>
    <t>743991100</t>
  </si>
  <si>
    <t>Měření zemních odporů zemniče</t>
  </si>
  <si>
    <t>1902626296</t>
  </si>
  <si>
    <t>210280002</t>
  </si>
  <si>
    <t>800358060</t>
  </si>
  <si>
    <t>Ks</t>
  </si>
  <si>
    <t>32197607</t>
  </si>
  <si>
    <t>PPC1</t>
  </si>
  <si>
    <t>Velké mechanizmy pro montáž i demontáž</t>
  </si>
  <si>
    <t>1262156239</t>
  </si>
  <si>
    <t>IO2 - Rozvody NN</t>
  </si>
  <si>
    <t>Lukáš Brázda</t>
  </si>
  <si>
    <t>HSV - HSV</t>
  </si>
  <si>
    <t xml:space="preserve">    9 - Ostatní konstrukce a práce, bourání</t>
  </si>
  <si>
    <t xml:space="preserve">    997 - Přesun sutě</t>
  </si>
  <si>
    <t xml:space="preserve">    AA-0 - DODÁVKY CELKEM</t>
  </si>
  <si>
    <t xml:space="preserve">      AA - 01 - Dodávky zhotovitel</t>
  </si>
  <si>
    <t>PSV - Práce a dodávky PSV</t>
  </si>
  <si>
    <t xml:space="preserve">    741 - Elektroinstalace - silnoproud</t>
  </si>
  <si>
    <t xml:space="preserve">    742 - Elektroinstalace - slaboproud</t>
  </si>
  <si>
    <t>M - Technologická část</t>
  </si>
  <si>
    <t xml:space="preserve">    21-M - Elektromontáže</t>
  </si>
  <si>
    <t xml:space="preserve">    46-M - Zemní práce při extr.mont.pracích</t>
  </si>
  <si>
    <t xml:space="preserve">    BB-00 - MATERIÁL CELKEM</t>
  </si>
  <si>
    <t xml:space="preserve">      BB-01 - Materiál</t>
  </si>
  <si>
    <t xml:space="preserve">      BB-02 - Kabely</t>
  </si>
  <si>
    <t xml:space="preserve">    M-00 - MOTÁŽ CELKEM</t>
  </si>
  <si>
    <t xml:space="preserve">    MM-02 - Demontáže</t>
  </si>
  <si>
    <t>VRN - Vedlejší rozpočtové náklady</t>
  </si>
  <si>
    <t xml:space="preserve">    VRN1 - Průzkumné, geodetické a projektové práce</t>
  </si>
  <si>
    <t xml:space="preserve">    VRN9 - Ostatní náklady</t>
  </si>
  <si>
    <t>HSV</t>
  </si>
  <si>
    <t>Ostatní konstrukce a práce, bourání</t>
  </si>
  <si>
    <t>965042241</t>
  </si>
  <si>
    <t>Bourání podkladů pod dlažby nebo mazanin betonových nebo z litého asfaltu tl přes 100 mm pl přes 4 m2</t>
  </si>
  <si>
    <t>-1247908961</t>
  </si>
  <si>
    <t>997</t>
  </si>
  <si>
    <t>Přesun sutě</t>
  </si>
  <si>
    <t>997013655</t>
  </si>
  <si>
    <t>Poplatek za uložení na skládce (skládkovné) zeminy a kamení kód odpadu 17 05 04</t>
  </si>
  <si>
    <t>-634845269</t>
  </si>
  <si>
    <t>AA-0</t>
  </si>
  <si>
    <t>AA - 01</t>
  </si>
  <si>
    <t>Dodávky zhotovitel</t>
  </si>
  <si>
    <t>D20202</t>
  </si>
  <si>
    <t>D+M TS_Rozváděč RH1.1</t>
  </si>
  <si>
    <t>1234864453</t>
  </si>
  <si>
    <t>D20203</t>
  </si>
  <si>
    <t>D+M TS_Rozváděč RH1.2</t>
  </si>
  <si>
    <t>1975144872</t>
  </si>
  <si>
    <t>D20204</t>
  </si>
  <si>
    <t>D+M TS_Rozváděč RH1.3</t>
  </si>
  <si>
    <t>1002978083</t>
  </si>
  <si>
    <t>D20206</t>
  </si>
  <si>
    <t>D+M TS_Rozváděč RH2.1</t>
  </si>
  <si>
    <t>-1729139302</t>
  </si>
  <si>
    <t>D20207</t>
  </si>
  <si>
    <t>D+M TS_Rozváděč RH2.2</t>
  </si>
  <si>
    <t>261728797</t>
  </si>
  <si>
    <t>D20211</t>
  </si>
  <si>
    <t>TS Uzemnění</t>
  </si>
  <si>
    <t>1156455142</t>
  </si>
  <si>
    <t>D20212</t>
  </si>
  <si>
    <t>TS_ Soupis demontovaného materiálu</t>
  </si>
  <si>
    <t>812555727</t>
  </si>
  <si>
    <t>PSV</t>
  </si>
  <si>
    <t>Práce a dodávky PSV</t>
  </si>
  <si>
    <t>-316287448</t>
  </si>
  <si>
    <t>-1775628345</t>
  </si>
  <si>
    <t>741121105</t>
  </si>
  <si>
    <t>Montáž vodič Al izolovaný plný a laněný žíla 240 až 300 mm2 zatažený v trubkách nebo lištách (např. AY,AYY)</t>
  </si>
  <si>
    <t>-1727648662</t>
  </si>
  <si>
    <t>480668082</t>
  </si>
  <si>
    <t>-672687993</t>
  </si>
  <si>
    <t>742</t>
  </si>
  <si>
    <t>Elektroinstalace - slaboproud</t>
  </si>
  <si>
    <t>742110107</t>
  </si>
  <si>
    <t>Montáž kabelového žlabu pro slaboproud drátěného 500/100 mm</t>
  </si>
  <si>
    <t>-545330695</t>
  </si>
  <si>
    <t>21-M</t>
  </si>
  <si>
    <t>Elektromontáže</t>
  </si>
  <si>
    <t>Zkoušky a prohlídky el rozvodů a zařízení celková prohlídka pro objem montážních prací přes 500 do 1 000 tis Kč</t>
  </si>
  <si>
    <t>-1600731466</t>
  </si>
  <si>
    <t>-1201386350</t>
  </si>
  <si>
    <t>460161421</t>
  </si>
  <si>
    <t>Hloubení kabelových rýh ručně š 65 cm hl 60 cm v hornině tř I skupiny 1 a 2</t>
  </si>
  <si>
    <t>1176157754</t>
  </si>
  <si>
    <t>460341113</t>
  </si>
  <si>
    <t>Vodorovné přemístění horniny jakékoliv třídy dopravními prostředky při elektromontážích přes 500 do 1000 m</t>
  </si>
  <si>
    <t>-1248859861</t>
  </si>
  <si>
    <t>460341121</t>
  </si>
  <si>
    <t>Příplatek k vodorovnému přemístění horniny dopravními prostředky při elektromontážích za každých dalších i započatých 1000 m</t>
  </si>
  <si>
    <t>-668131899</t>
  </si>
  <si>
    <t>460411121</t>
  </si>
  <si>
    <t>Zásyp jam při elektromontážích strojně včetně zhutnění v hornině tř I skupiny 1 a 2</t>
  </si>
  <si>
    <t>1766815096</t>
  </si>
  <si>
    <t>460631213</t>
  </si>
  <si>
    <t>Řízené horizontální vrtání při elektromontážích v hornině tř. těžitelnosti I a II skupiny 1 až 4 vnějšího průměru přes 110 do 140 mm</t>
  </si>
  <si>
    <t>-1805972738</t>
  </si>
  <si>
    <t>460632211</t>
  </si>
  <si>
    <t>Koncová jáma pro protlak výkop včetně zásypu ručně v hornině tř. těžitelnosti I skupiny 1</t>
  </si>
  <si>
    <t>-1483977426</t>
  </si>
  <si>
    <t>460671112</t>
  </si>
  <si>
    <t>Výstražná fólie pro krytí kabelů šířky 25 cm</t>
  </si>
  <si>
    <t>-256456507</t>
  </si>
  <si>
    <t>460741141</t>
  </si>
  <si>
    <t>Osazení kabelových prostupů z trub betonových do otvoru ve zdivu průměru do 15 cm</t>
  </si>
  <si>
    <t>-2059206344</t>
  </si>
  <si>
    <t>460871162</t>
  </si>
  <si>
    <t>Podklad vozovky a chodníku z asfaltového betonu se zhutněním při elektromontážích tl přes 5 do 10 cm</t>
  </si>
  <si>
    <t>-1464942633</t>
  </si>
  <si>
    <t>BB-00</t>
  </si>
  <si>
    <t>BB-01</t>
  </si>
  <si>
    <t>MAT28</t>
  </si>
  <si>
    <t>Kabelový žlab</t>
  </si>
  <si>
    <t>-1736010596</t>
  </si>
  <si>
    <t>MAT29</t>
  </si>
  <si>
    <t>kabelový žebřík 60x300</t>
  </si>
  <si>
    <t>-848072845</t>
  </si>
  <si>
    <t>MAT30</t>
  </si>
  <si>
    <t>Víko kabelového žlabu</t>
  </si>
  <si>
    <t>-591126466</t>
  </si>
  <si>
    <t>MAT31</t>
  </si>
  <si>
    <t>Úchyt víka</t>
  </si>
  <si>
    <t>-1297203343</t>
  </si>
  <si>
    <t>MAT32</t>
  </si>
  <si>
    <t>Kabelová lávka 60x400 /3m</t>
  </si>
  <si>
    <t>-861083311</t>
  </si>
  <si>
    <t>MAT33</t>
  </si>
  <si>
    <t>Víko kabelové lávky</t>
  </si>
  <si>
    <t>984428332</t>
  </si>
  <si>
    <t>MAT34</t>
  </si>
  <si>
    <t>Spojka úhlová</t>
  </si>
  <si>
    <t>-857150257</t>
  </si>
  <si>
    <t>MAT35</t>
  </si>
  <si>
    <t>Úchyt na stěnu</t>
  </si>
  <si>
    <t>-1110173338</t>
  </si>
  <si>
    <t>MAT36</t>
  </si>
  <si>
    <t>Závěs</t>
  </si>
  <si>
    <t>322935627</t>
  </si>
  <si>
    <t>MAT37</t>
  </si>
  <si>
    <t>Závitová tyč</t>
  </si>
  <si>
    <t>-1254463278</t>
  </si>
  <si>
    <t>MAT38</t>
  </si>
  <si>
    <t>Držák stropní stavitelný</t>
  </si>
  <si>
    <t>312283873</t>
  </si>
  <si>
    <t>MAT39</t>
  </si>
  <si>
    <t>Matice šestihranná</t>
  </si>
  <si>
    <t>-1922706154</t>
  </si>
  <si>
    <t>M56</t>
  </si>
  <si>
    <t>Štítek označení kabelu - nerezový</t>
  </si>
  <si>
    <t>2143749072</t>
  </si>
  <si>
    <t>MAT40</t>
  </si>
  <si>
    <t>Podložka</t>
  </si>
  <si>
    <t>-422221020</t>
  </si>
  <si>
    <t>MAT41</t>
  </si>
  <si>
    <t>Svorka žlabu</t>
  </si>
  <si>
    <t>-1226330006</t>
  </si>
  <si>
    <t>MAT42</t>
  </si>
  <si>
    <t>Kotva</t>
  </si>
  <si>
    <t>1419216738</t>
  </si>
  <si>
    <t>MAT43</t>
  </si>
  <si>
    <t>872503758</t>
  </si>
  <si>
    <t>MAT44</t>
  </si>
  <si>
    <t>Chránič hran</t>
  </si>
  <si>
    <t>-1854365150</t>
  </si>
  <si>
    <t>MAT45</t>
  </si>
  <si>
    <t>Ochranný sprej - zinková barva</t>
  </si>
  <si>
    <t>-454760076</t>
  </si>
  <si>
    <t>MAT46</t>
  </si>
  <si>
    <t>Šrouby ochranného pospojení</t>
  </si>
  <si>
    <t>-1572905144</t>
  </si>
  <si>
    <t>MAT47</t>
  </si>
  <si>
    <t>Svorka k ochrannému pospojení</t>
  </si>
  <si>
    <t>21046638</t>
  </si>
  <si>
    <t>MAT48</t>
  </si>
  <si>
    <t>Montáž rošt a lávka atypická šířky do 600mm se zhotovením</t>
  </si>
  <si>
    <t>1311570075</t>
  </si>
  <si>
    <t>MAT49</t>
  </si>
  <si>
    <t>Chránička optického kabelu HDPE40 oranž.</t>
  </si>
  <si>
    <t>-1784497189</t>
  </si>
  <si>
    <t>MAT51</t>
  </si>
  <si>
    <t>Chránička korugovaná 110mm</t>
  </si>
  <si>
    <t>1519498913</t>
  </si>
  <si>
    <t>MAT11.1</t>
  </si>
  <si>
    <t>Písek zásypový</t>
  </si>
  <si>
    <t>-1358488225</t>
  </si>
  <si>
    <t>M52.1</t>
  </si>
  <si>
    <t>elektrocentrála pronájem 14 dní  20kVA</t>
  </si>
  <si>
    <t>-415625086</t>
  </si>
  <si>
    <t>M531</t>
  </si>
  <si>
    <t>palivo 8h denně/10 prac. dní</t>
  </si>
  <si>
    <t>l</t>
  </si>
  <si>
    <t>-1953621791</t>
  </si>
  <si>
    <t>M54</t>
  </si>
  <si>
    <t>čerpadlo ponorné kalové do 1200l/min na 14 dní</t>
  </si>
  <si>
    <t>1600035584</t>
  </si>
  <si>
    <t>BB-02</t>
  </si>
  <si>
    <t>K011</t>
  </si>
  <si>
    <t>AYKY 3x240+120mm</t>
  </si>
  <si>
    <t>1946330515</t>
  </si>
  <si>
    <t>K012</t>
  </si>
  <si>
    <t>CYA16</t>
  </si>
  <si>
    <t>-263985231</t>
  </si>
  <si>
    <t>MOTÁŽ CELKEM</t>
  </si>
  <si>
    <t>Demontáže</t>
  </si>
  <si>
    <t>741122614-D</t>
  </si>
  <si>
    <t>Demontáž kabel Cu plný kulatý žíla 3x25 až 35 mm2 uložený pevně (např. CYKY)</t>
  </si>
  <si>
    <t>-976800049</t>
  </si>
  <si>
    <t>741122611-D</t>
  </si>
  <si>
    <t>Demontáž kabel Cu plný kulatý žíla 3x1,5 až 6 mm2 uložený pevně (např. CYKY)</t>
  </si>
  <si>
    <t>-2123282380</t>
  </si>
  <si>
    <t>741210003-D</t>
  </si>
  <si>
    <t>Demontáž rozvodnice oceloplechová nebo plastová běžná do 100 kg</t>
  </si>
  <si>
    <t>-1607147528</t>
  </si>
  <si>
    <t>741210001-D</t>
  </si>
  <si>
    <t>Demontáž rozvodnice oceloplechová nebo plastová běžná do 20 kg</t>
  </si>
  <si>
    <t>2102768707</t>
  </si>
  <si>
    <t>VRN</t>
  </si>
  <si>
    <t>Vedlejší rozpočtové náklady</t>
  </si>
  <si>
    <t>VRN1</t>
  </si>
  <si>
    <t>Průzkumné, geodetické a projektové práce</t>
  </si>
  <si>
    <t>013294000</t>
  </si>
  <si>
    <t>Realizační dokumentace</t>
  </si>
  <si>
    <t>…</t>
  </si>
  <si>
    <t>1024</t>
  </si>
  <si>
    <t>1021443213</t>
  </si>
  <si>
    <t>VRN9</t>
  </si>
  <si>
    <t>Ostatní náklady</t>
  </si>
  <si>
    <t>092103001</t>
  </si>
  <si>
    <t>Náklady na zkušební provoz</t>
  </si>
  <si>
    <t>2003751707</t>
  </si>
  <si>
    <t>IO3 - Řídící systém</t>
  </si>
  <si>
    <t>D+M TS_Kabely</t>
  </si>
  <si>
    <t>-1688961047</t>
  </si>
  <si>
    <t>D+M TS_řídící systém</t>
  </si>
  <si>
    <t>-1742794033</t>
  </si>
  <si>
    <t>0001</t>
  </si>
  <si>
    <t>Kontrola tlakotěsnosti trubky HDPE od 1m do 2000m</t>
  </si>
  <si>
    <t>245015260</t>
  </si>
  <si>
    <t xml:space="preserve">  STAREZ-SPORT, a.s.</t>
  </si>
  <si>
    <t>CZ26932211</t>
  </si>
  <si>
    <t>CZ06752390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</si>
</sst>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i/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9" fillId="0" borderId="3" xfId="0" applyFont="1" applyBorder="1" applyAlignment="1"/>
    <xf numFmtId="0" fontId="9" fillId="0" borderId="0" xfId="0" applyFont="1" applyAlignment="1">
      <alignment horizontal="left"/>
    </xf>
    <xf numFmtId="4" fontId="9" fillId="0" borderId="0" xfId="0" applyNumberFormat="1" applyFont="1" applyAlignment="1"/>
    <xf numFmtId="0" fontId="9" fillId="0" borderId="14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5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K22" sqref="K2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177" t="s">
        <v>5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S4" s="15" t="s">
        <v>11</v>
      </c>
    </row>
    <row r="5" spans="1:74" s="1" customFormat="1" ht="12" customHeight="1">
      <c r="B5" s="18"/>
      <c r="D5" s="21" t="s">
        <v>12</v>
      </c>
      <c r="K5" s="186" t="s">
        <v>13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8"/>
      <c r="BS5" s="15" t="s">
        <v>6</v>
      </c>
    </row>
    <row r="6" spans="1:74" s="1" customFormat="1" ht="36.950000000000003" customHeight="1">
      <c r="B6" s="18"/>
      <c r="D6" s="23" t="s">
        <v>14</v>
      </c>
      <c r="K6" s="187" t="s">
        <v>15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8"/>
      <c r="BS6" s="15" t="s">
        <v>6</v>
      </c>
    </row>
    <row r="7" spans="1:74" s="1" customFormat="1" ht="12" customHeight="1">
      <c r="B7" s="18"/>
      <c r="D7" s="24" t="s">
        <v>16</v>
      </c>
      <c r="K7" s="22" t="s">
        <v>1</v>
      </c>
      <c r="AK7" s="24" t="s">
        <v>17</v>
      </c>
      <c r="AN7" s="22" t="s">
        <v>1</v>
      </c>
      <c r="AR7" s="18"/>
      <c r="BS7" s="15" t="s">
        <v>6</v>
      </c>
    </row>
    <row r="8" spans="1:74" s="1" customFormat="1" ht="12" customHeight="1">
      <c r="B8" s="18"/>
      <c r="D8" s="24" t="s">
        <v>18</v>
      </c>
      <c r="K8" s="22" t="s">
        <v>19</v>
      </c>
      <c r="AK8" s="24" t="s">
        <v>20</v>
      </c>
      <c r="AN8" s="22" t="s">
        <v>21</v>
      </c>
      <c r="AR8" s="18"/>
      <c r="BS8" s="15" t="s">
        <v>6</v>
      </c>
    </row>
    <row r="9" spans="1:74" s="1" customFormat="1" ht="14.45" customHeight="1">
      <c r="B9" s="18"/>
      <c r="AR9" s="18"/>
      <c r="BS9" s="15" t="s">
        <v>6</v>
      </c>
    </row>
    <row r="10" spans="1:74" s="1" customFormat="1" ht="12" customHeight="1">
      <c r="B10" s="18"/>
      <c r="D10" s="24" t="s">
        <v>22</v>
      </c>
      <c r="AK10" s="24" t="s">
        <v>23</v>
      </c>
      <c r="AN10" s="176">
        <v>26932211</v>
      </c>
      <c r="AR10" s="18"/>
      <c r="BS10" s="15" t="s">
        <v>6</v>
      </c>
    </row>
    <row r="11" spans="1:74" s="1" customFormat="1" ht="18.399999999999999" customHeight="1">
      <c r="B11" s="18"/>
      <c r="E11" s="22" t="s">
        <v>881</v>
      </c>
      <c r="AK11" s="24" t="s">
        <v>24</v>
      </c>
      <c r="AN11" s="176" t="s">
        <v>882</v>
      </c>
      <c r="AR11" s="18"/>
      <c r="BS11" s="15" t="s">
        <v>6</v>
      </c>
    </row>
    <row r="12" spans="1:74" s="1" customFormat="1" ht="6.95" customHeight="1">
      <c r="B12" s="18"/>
      <c r="AR12" s="18"/>
      <c r="BS12" s="15" t="s">
        <v>6</v>
      </c>
    </row>
    <row r="13" spans="1:74" s="1" customFormat="1" ht="12" customHeight="1">
      <c r="B13" s="18"/>
      <c r="D13" s="24" t="s">
        <v>25</v>
      </c>
      <c r="AK13" s="24" t="s">
        <v>23</v>
      </c>
      <c r="AN13" s="22" t="s">
        <v>1</v>
      </c>
      <c r="AR13" s="18"/>
      <c r="BS13" s="15" t="s">
        <v>6</v>
      </c>
    </row>
    <row r="14" spans="1:74" ht="12.75">
      <c r="B14" s="18"/>
      <c r="E14" s="22" t="s">
        <v>19</v>
      </c>
      <c r="AK14" s="24" t="s">
        <v>24</v>
      </c>
      <c r="AN14" s="22" t="s">
        <v>1</v>
      </c>
      <c r="AR14" s="18"/>
      <c r="BS14" s="15" t="s">
        <v>6</v>
      </c>
    </row>
    <row r="15" spans="1:74" s="1" customFormat="1" ht="6.95" customHeight="1">
      <c r="B15" s="18"/>
      <c r="AR15" s="18"/>
      <c r="BS15" s="15" t="s">
        <v>3</v>
      </c>
    </row>
    <row r="16" spans="1:74" s="1" customFormat="1" ht="12" customHeight="1">
      <c r="B16" s="18"/>
      <c r="D16" s="24" t="s">
        <v>26</v>
      </c>
      <c r="AK16" s="24" t="s">
        <v>23</v>
      </c>
      <c r="AN16" s="176">
        <v>6752390</v>
      </c>
      <c r="AR16" s="18"/>
      <c r="BS16" s="15" t="s">
        <v>3</v>
      </c>
    </row>
    <row r="17" spans="1:71" s="1" customFormat="1" ht="18.399999999999999" customHeight="1">
      <c r="B17" s="18"/>
      <c r="E17" s="176" t="s">
        <v>29</v>
      </c>
      <c r="AK17" s="24" t="s">
        <v>24</v>
      </c>
      <c r="AN17" s="176" t="s">
        <v>883</v>
      </c>
      <c r="AR17" s="18"/>
      <c r="BS17" s="15" t="s">
        <v>27</v>
      </c>
    </row>
    <row r="18" spans="1:71" s="1" customFormat="1" ht="6.95" customHeight="1">
      <c r="B18" s="18"/>
      <c r="AR18" s="18"/>
      <c r="BS18" s="15" t="s">
        <v>6</v>
      </c>
    </row>
    <row r="19" spans="1:71" s="1" customFormat="1" ht="12" customHeight="1">
      <c r="B19" s="18"/>
      <c r="D19" s="24" t="s">
        <v>28</v>
      </c>
      <c r="AK19" s="24" t="s">
        <v>23</v>
      </c>
      <c r="AN19" s="22" t="s">
        <v>1</v>
      </c>
      <c r="AR19" s="18"/>
      <c r="BS19" s="15" t="s">
        <v>6</v>
      </c>
    </row>
    <row r="20" spans="1:71" s="1" customFormat="1" ht="18.399999999999999" customHeight="1">
      <c r="B20" s="18"/>
      <c r="E20" s="22"/>
      <c r="AK20" s="24" t="s">
        <v>24</v>
      </c>
      <c r="AN20" s="22" t="s">
        <v>1</v>
      </c>
      <c r="AR20" s="18"/>
      <c r="BS20" s="15" t="s">
        <v>27</v>
      </c>
    </row>
    <row r="21" spans="1:71" s="1" customFormat="1" ht="6.95" customHeight="1">
      <c r="B21" s="18"/>
      <c r="AR21" s="18"/>
    </row>
    <row r="22" spans="1:71" s="1" customFormat="1" ht="12" customHeight="1">
      <c r="B22" s="18"/>
      <c r="D22" s="24" t="s">
        <v>30</v>
      </c>
      <c r="AR22" s="18"/>
    </row>
    <row r="23" spans="1:71" s="1" customFormat="1" ht="16.5" customHeight="1">
      <c r="B23" s="18"/>
      <c r="E23" s="188" t="s">
        <v>1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R23" s="18"/>
    </row>
    <row r="24" spans="1:71" s="1" customFormat="1" ht="6.95" customHeight="1">
      <c r="B24" s="18"/>
      <c r="AR24" s="18"/>
    </row>
    <row r="25" spans="1:71" s="1" customFormat="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2" customFormat="1" ht="25.9" customHeight="1">
      <c r="A26" s="27"/>
      <c r="B26" s="28"/>
      <c r="C26" s="27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9">
        <f>ROUND(AG94,2)</f>
        <v>5021548.95</v>
      </c>
      <c r="AL26" s="190"/>
      <c r="AM26" s="190"/>
      <c r="AN26" s="190"/>
      <c r="AO26" s="190"/>
      <c r="AP26" s="27"/>
      <c r="AQ26" s="27"/>
      <c r="AR26" s="28"/>
      <c r="BE26" s="27"/>
    </row>
    <row r="27" spans="1:71" s="2" customFormat="1" ht="6.95" customHeight="1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2.75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191" t="s">
        <v>32</v>
      </c>
      <c r="M28" s="191"/>
      <c r="N28" s="191"/>
      <c r="O28" s="191"/>
      <c r="P28" s="191"/>
      <c r="Q28" s="27"/>
      <c r="R28" s="27"/>
      <c r="S28" s="27"/>
      <c r="T28" s="27"/>
      <c r="U28" s="27"/>
      <c r="V28" s="27"/>
      <c r="W28" s="191" t="s">
        <v>33</v>
      </c>
      <c r="X28" s="191"/>
      <c r="Y28" s="191"/>
      <c r="Z28" s="191"/>
      <c r="AA28" s="191"/>
      <c r="AB28" s="191"/>
      <c r="AC28" s="191"/>
      <c r="AD28" s="191"/>
      <c r="AE28" s="191"/>
      <c r="AF28" s="27"/>
      <c r="AG28" s="27"/>
      <c r="AH28" s="27"/>
      <c r="AI28" s="27"/>
      <c r="AJ28" s="27"/>
      <c r="AK28" s="191" t="s">
        <v>34</v>
      </c>
      <c r="AL28" s="191"/>
      <c r="AM28" s="191"/>
      <c r="AN28" s="191"/>
      <c r="AO28" s="191"/>
      <c r="AP28" s="27"/>
      <c r="AQ28" s="27"/>
      <c r="AR28" s="28"/>
      <c r="BE28" s="27"/>
    </row>
    <row r="29" spans="1:71" s="3" customFormat="1" ht="14.45" customHeight="1">
      <c r="B29" s="32"/>
      <c r="D29" s="24" t="s">
        <v>35</v>
      </c>
      <c r="F29" s="24" t="s">
        <v>36</v>
      </c>
      <c r="L29" s="179">
        <v>0.21</v>
      </c>
      <c r="M29" s="180"/>
      <c r="N29" s="180"/>
      <c r="O29" s="180"/>
      <c r="P29" s="180"/>
      <c r="W29" s="181">
        <f>ROUND(AZ94, 2)</f>
        <v>5021548.95</v>
      </c>
      <c r="X29" s="180"/>
      <c r="Y29" s="180"/>
      <c r="Z29" s="180"/>
      <c r="AA29" s="180"/>
      <c r="AB29" s="180"/>
      <c r="AC29" s="180"/>
      <c r="AD29" s="180"/>
      <c r="AE29" s="180"/>
      <c r="AK29" s="181">
        <f>ROUND(AV94, 2)</f>
        <v>1054525.28</v>
      </c>
      <c r="AL29" s="180"/>
      <c r="AM29" s="180"/>
      <c r="AN29" s="180"/>
      <c r="AO29" s="180"/>
      <c r="AR29" s="32"/>
    </row>
    <row r="30" spans="1:71" s="3" customFormat="1" ht="14.45" customHeight="1">
      <c r="B30" s="32"/>
      <c r="F30" s="24" t="s">
        <v>37</v>
      </c>
      <c r="L30" s="179">
        <v>0.15</v>
      </c>
      <c r="M30" s="180"/>
      <c r="N30" s="180"/>
      <c r="O30" s="180"/>
      <c r="P30" s="180"/>
      <c r="W30" s="181">
        <f>ROUND(BA94, 2)</f>
        <v>0</v>
      </c>
      <c r="X30" s="180"/>
      <c r="Y30" s="180"/>
      <c r="Z30" s="180"/>
      <c r="AA30" s="180"/>
      <c r="AB30" s="180"/>
      <c r="AC30" s="180"/>
      <c r="AD30" s="180"/>
      <c r="AE30" s="180"/>
      <c r="AK30" s="181">
        <f>ROUND(AW94, 2)</f>
        <v>0</v>
      </c>
      <c r="AL30" s="180"/>
      <c r="AM30" s="180"/>
      <c r="AN30" s="180"/>
      <c r="AO30" s="180"/>
      <c r="AR30" s="32"/>
    </row>
    <row r="31" spans="1:71" s="3" customFormat="1" ht="14.45" hidden="1" customHeight="1">
      <c r="B31" s="32"/>
      <c r="F31" s="24" t="s">
        <v>38</v>
      </c>
      <c r="L31" s="179">
        <v>0.21</v>
      </c>
      <c r="M31" s="180"/>
      <c r="N31" s="180"/>
      <c r="O31" s="180"/>
      <c r="P31" s="180"/>
      <c r="W31" s="181">
        <f>ROUND(BB94, 2)</f>
        <v>0</v>
      </c>
      <c r="X31" s="180"/>
      <c r="Y31" s="180"/>
      <c r="Z31" s="180"/>
      <c r="AA31" s="180"/>
      <c r="AB31" s="180"/>
      <c r="AC31" s="180"/>
      <c r="AD31" s="180"/>
      <c r="AE31" s="180"/>
      <c r="AK31" s="181">
        <v>0</v>
      </c>
      <c r="AL31" s="180"/>
      <c r="AM31" s="180"/>
      <c r="AN31" s="180"/>
      <c r="AO31" s="180"/>
      <c r="AR31" s="32"/>
    </row>
    <row r="32" spans="1:71" s="3" customFormat="1" ht="14.45" hidden="1" customHeight="1">
      <c r="B32" s="32"/>
      <c r="F32" s="24" t="s">
        <v>39</v>
      </c>
      <c r="L32" s="179">
        <v>0.15</v>
      </c>
      <c r="M32" s="180"/>
      <c r="N32" s="180"/>
      <c r="O32" s="180"/>
      <c r="P32" s="180"/>
      <c r="W32" s="181">
        <f>ROUND(BC94, 2)</f>
        <v>0</v>
      </c>
      <c r="X32" s="180"/>
      <c r="Y32" s="180"/>
      <c r="Z32" s="180"/>
      <c r="AA32" s="180"/>
      <c r="AB32" s="180"/>
      <c r="AC32" s="180"/>
      <c r="AD32" s="180"/>
      <c r="AE32" s="180"/>
      <c r="AK32" s="181">
        <v>0</v>
      </c>
      <c r="AL32" s="180"/>
      <c r="AM32" s="180"/>
      <c r="AN32" s="180"/>
      <c r="AO32" s="180"/>
      <c r="AR32" s="32"/>
    </row>
    <row r="33" spans="1:57" s="3" customFormat="1" ht="14.45" hidden="1" customHeight="1">
      <c r="B33" s="32"/>
      <c r="F33" s="24" t="s">
        <v>40</v>
      </c>
      <c r="L33" s="179">
        <v>0</v>
      </c>
      <c r="M33" s="180"/>
      <c r="N33" s="180"/>
      <c r="O33" s="180"/>
      <c r="P33" s="180"/>
      <c r="W33" s="181">
        <f>ROUND(BD94, 2)</f>
        <v>0</v>
      </c>
      <c r="X33" s="180"/>
      <c r="Y33" s="180"/>
      <c r="Z33" s="180"/>
      <c r="AA33" s="180"/>
      <c r="AB33" s="180"/>
      <c r="AC33" s="180"/>
      <c r="AD33" s="180"/>
      <c r="AE33" s="180"/>
      <c r="AK33" s="181">
        <v>0</v>
      </c>
      <c r="AL33" s="180"/>
      <c r="AM33" s="180"/>
      <c r="AN33" s="180"/>
      <c r="AO33" s="180"/>
      <c r="AR33" s="32"/>
    </row>
    <row r="34" spans="1:57" s="2" customFormat="1" ht="6.95" customHeight="1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" customHeight="1">
      <c r="A35" s="27"/>
      <c r="B35" s="28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85" t="s">
        <v>43</v>
      </c>
      <c r="Y35" s="183"/>
      <c r="Z35" s="183"/>
      <c r="AA35" s="183"/>
      <c r="AB35" s="183"/>
      <c r="AC35" s="35"/>
      <c r="AD35" s="35"/>
      <c r="AE35" s="35"/>
      <c r="AF35" s="35"/>
      <c r="AG35" s="35"/>
      <c r="AH35" s="35"/>
      <c r="AI35" s="35"/>
      <c r="AJ35" s="35"/>
      <c r="AK35" s="182">
        <f>SUM(AK26:AK33)</f>
        <v>6076074.2300000004</v>
      </c>
      <c r="AL35" s="183"/>
      <c r="AM35" s="183"/>
      <c r="AN35" s="183"/>
      <c r="AO35" s="184"/>
      <c r="AP35" s="33"/>
      <c r="AQ35" s="33"/>
      <c r="AR35" s="28"/>
      <c r="BE35" s="27"/>
    </row>
    <row r="36" spans="1:57" s="2" customFormat="1" ht="6.95" customHeight="1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45" customHeight="1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37"/>
      <c r="D49" s="38" t="s">
        <v>44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45</v>
      </c>
      <c r="AI49" s="39"/>
      <c r="AJ49" s="39"/>
      <c r="AK49" s="39"/>
      <c r="AL49" s="39"/>
      <c r="AM49" s="39"/>
      <c r="AN49" s="39"/>
      <c r="AO49" s="39"/>
      <c r="AR49" s="37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27"/>
      <c r="B60" s="28"/>
      <c r="C60" s="27"/>
      <c r="D60" s="40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46</v>
      </c>
      <c r="AI60" s="30"/>
      <c r="AJ60" s="30"/>
      <c r="AK60" s="30"/>
      <c r="AL60" s="30"/>
      <c r="AM60" s="40" t="s">
        <v>47</v>
      </c>
      <c r="AN60" s="30"/>
      <c r="AO60" s="30"/>
      <c r="AP60" s="27"/>
      <c r="AQ60" s="27"/>
      <c r="AR60" s="28"/>
      <c r="BE60" s="27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27"/>
      <c r="B64" s="28"/>
      <c r="C64" s="27"/>
      <c r="D64" s="38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49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E64" s="27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27"/>
      <c r="B75" s="28"/>
      <c r="C75" s="27"/>
      <c r="D75" s="40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46</v>
      </c>
      <c r="AI75" s="30"/>
      <c r="AJ75" s="30"/>
      <c r="AK75" s="30"/>
      <c r="AL75" s="30"/>
      <c r="AM75" s="40" t="s">
        <v>47</v>
      </c>
      <c r="AN75" s="30"/>
      <c r="AO75" s="30"/>
      <c r="AP75" s="27"/>
      <c r="AQ75" s="27"/>
      <c r="AR75" s="28"/>
      <c r="BE75" s="27"/>
    </row>
    <row r="76" spans="1:57" s="2" customFormat="1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6.9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E77" s="27"/>
    </row>
    <row r="81" spans="1:91" s="2" customFormat="1" ht="6.95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E81" s="27"/>
    </row>
    <row r="82" spans="1:91" s="2" customFormat="1" ht="24.95" customHeight="1">
      <c r="A82" s="27"/>
      <c r="B82" s="28"/>
      <c r="C82" s="19" t="s">
        <v>50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customHeight="1">
      <c r="B84" s="46"/>
      <c r="C84" s="24" t="s">
        <v>12</v>
      </c>
      <c r="L84" s="4" t="str">
        <f>K5</f>
        <v>21-017-01</v>
      </c>
      <c r="AR84" s="46"/>
    </row>
    <row r="85" spans="1:91" s="5" customFormat="1" ht="36.950000000000003" customHeight="1">
      <c r="B85" s="47"/>
      <c r="C85" s="48" t="s">
        <v>14</v>
      </c>
      <c r="L85" s="202" t="str">
        <f>K6</f>
        <v>Zubří rekreační středisko Jesenka - Etapa 1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7"/>
    </row>
    <row r="86" spans="1:91" s="2" customFormat="1" ht="6.95" customHeight="1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customHeight="1">
      <c r="A87" s="27"/>
      <c r="B87" s="28"/>
      <c r="C87" s="24" t="s">
        <v>18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 xml:space="preserve"> 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4" t="s">
        <v>20</v>
      </c>
      <c r="AJ87" s="27"/>
      <c r="AK87" s="27"/>
      <c r="AL87" s="27"/>
      <c r="AM87" s="204" t="str">
        <f>IF(AN8= "","",AN8)</f>
        <v>19. 6. 2022</v>
      </c>
      <c r="AN87" s="204"/>
      <c r="AO87" s="27"/>
      <c r="AP87" s="27"/>
      <c r="AQ87" s="27"/>
      <c r="AR87" s="28"/>
      <c r="BE87" s="27"/>
    </row>
    <row r="88" spans="1:91" s="2" customFormat="1" ht="6.95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15.2" customHeight="1">
      <c r="A89" s="27"/>
      <c r="B89" s="28"/>
      <c r="C89" s="24" t="s">
        <v>22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 xml:space="preserve">  STAREZ-SPORT, a.s.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4" t="s">
        <v>26</v>
      </c>
      <c r="AJ89" s="27"/>
      <c r="AK89" s="27"/>
      <c r="AL89" s="27"/>
      <c r="AM89" s="205" t="str">
        <f>IF(E17="","",E17)</f>
        <v>SPECIALIZED ENERGETIC COMPANY, a.s.</v>
      </c>
      <c r="AN89" s="206"/>
      <c r="AO89" s="206"/>
      <c r="AP89" s="206"/>
      <c r="AQ89" s="27"/>
      <c r="AR89" s="28"/>
      <c r="AS89" s="207" t="s">
        <v>51</v>
      </c>
      <c r="AT89" s="208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7"/>
    </row>
    <row r="90" spans="1:91" s="2" customFormat="1" ht="25.7" customHeight="1">
      <c r="A90" s="27"/>
      <c r="B90" s="28"/>
      <c r="C90" s="24" t="s">
        <v>25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 xml:space="preserve"> 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4" t="s">
        <v>28</v>
      </c>
      <c r="AJ90" s="27"/>
      <c r="AK90" s="27"/>
      <c r="AL90" s="27"/>
      <c r="AM90" s="205" t="str">
        <f>IF(E20="","",E20)</f>
        <v/>
      </c>
      <c r="AN90" s="206"/>
      <c r="AO90" s="206"/>
      <c r="AP90" s="206"/>
      <c r="AQ90" s="27"/>
      <c r="AR90" s="28"/>
      <c r="AS90" s="209"/>
      <c r="AT90" s="210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7"/>
    </row>
    <row r="91" spans="1:91" s="2" customFormat="1" ht="10.9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209"/>
      <c r="AT91" s="210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7"/>
    </row>
    <row r="92" spans="1:91" s="2" customFormat="1" ht="29.25" customHeight="1">
      <c r="A92" s="27"/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1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0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  <c r="BE92" s="27"/>
    </row>
    <row r="93" spans="1:91" s="2" customFormat="1" ht="10.9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7"/>
    </row>
    <row r="94" spans="1:91" s="6" customFormat="1" ht="32.450000000000003" customHeight="1">
      <c r="B94" s="63"/>
      <c r="C94" s="64" t="s">
        <v>69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95">
        <f>ROUND(SUM(AG95:AG98),2)</f>
        <v>5021548.95</v>
      </c>
      <c r="AH94" s="195"/>
      <c r="AI94" s="195"/>
      <c r="AJ94" s="195"/>
      <c r="AK94" s="195"/>
      <c r="AL94" s="195"/>
      <c r="AM94" s="195"/>
      <c r="AN94" s="196">
        <f>SUM(AG94,AT94)</f>
        <v>6076074.2300000004</v>
      </c>
      <c r="AO94" s="196"/>
      <c r="AP94" s="196"/>
      <c r="AQ94" s="67" t="s">
        <v>1</v>
      </c>
      <c r="AR94" s="63"/>
      <c r="AS94" s="68">
        <f>ROUND(SUM(AS95:AS98),2)</f>
        <v>0</v>
      </c>
      <c r="AT94" s="69">
        <f>ROUND(SUM(AV94:AW94),2)</f>
        <v>1054525.28</v>
      </c>
      <c r="AU94" s="70">
        <f>ROUND(SUM(AU95:AU98),5)</f>
        <v>1640.3335999999999</v>
      </c>
      <c r="AV94" s="69">
        <f>ROUND(AZ94*L29,2)</f>
        <v>1054525.28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ROUND(SUM(AZ95:AZ98),2)</f>
        <v>5021548.95</v>
      </c>
      <c r="BA94" s="69">
        <f>ROUND(SUM(BA95:BA98),2)</f>
        <v>0</v>
      </c>
      <c r="BB94" s="69">
        <f>ROUND(SUM(BB95:BB98),2)</f>
        <v>0</v>
      </c>
      <c r="BC94" s="69">
        <f>ROUND(SUM(BC95:BC98),2)</f>
        <v>0</v>
      </c>
      <c r="BD94" s="71">
        <f>ROUND(SUM(BD95:BD98),2)</f>
        <v>0</v>
      </c>
      <c r="BS94" s="72" t="s">
        <v>70</v>
      </c>
      <c r="BT94" s="72" t="s">
        <v>71</v>
      </c>
      <c r="BU94" s="73" t="s">
        <v>72</v>
      </c>
      <c r="BV94" s="72" t="s">
        <v>73</v>
      </c>
      <c r="BW94" s="72" t="s">
        <v>4</v>
      </c>
      <c r="BX94" s="72" t="s">
        <v>74</v>
      </c>
      <c r="CL94" s="72" t="s">
        <v>1</v>
      </c>
    </row>
    <row r="95" spans="1:91" s="7" customFormat="1" ht="16.5" customHeight="1">
      <c r="A95" s="74" t="s">
        <v>75</v>
      </c>
      <c r="B95" s="75"/>
      <c r="C95" s="76"/>
      <c r="D95" s="194" t="s">
        <v>76</v>
      </c>
      <c r="E95" s="194"/>
      <c r="F95" s="194"/>
      <c r="G95" s="194"/>
      <c r="H95" s="194"/>
      <c r="I95" s="77"/>
      <c r="J95" s="194" t="s">
        <v>77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'IO01 - Kabelová vedení 22kV'!J30</f>
        <v>927037.43</v>
      </c>
      <c r="AH95" s="193"/>
      <c r="AI95" s="193"/>
      <c r="AJ95" s="193"/>
      <c r="AK95" s="193"/>
      <c r="AL95" s="193"/>
      <c r="AM95" s="193"/>
      <c r="AN95" s="192">
        <f>SUM(AG95,AT95)</f>
        <v>1121715.29</v>
      </c>
      <c r="AO95" s="193"/>
      <c r="AP95" s="193"/>
      <c r="AQ95" s="78" t="s">
        <v>78</v>
      </c>
      <c r="AR95" s="75"/>
      <c r="AS95" s="79">
        <v>0</v>
      </c>
      <c r="AT95" s="80">
        <f>ROUND(SUM(AV95:AW95),2)</f>
        <v>194677.86</v>
      </c>
      <c r="AU95" s="81">
        <f>'IO01 - Kabelová vedení 22kV'!P128</f>
        <v>724.54711200000008</v>
      </c>
      <c r="AV95" s="80">
        <f>'IO01 - Kabelová vedení 22kV'!J33</f>
        <v>194677.86</v>
      </c>
      <c r="AW95" s="80">
        <f>'IO01 - Kabelová vedení 22kV'!J34</f>
        <v>0</v>
      </c>
      <c r="AX95" s="80">
        <f>'IO01 - Kabelová vedení 22kV'!J35</f>
        <v>0</v>
      </c>
      <c r="AY95" s="80">
        <f>'IO01 - Kabelová vedení 22kV'!J36</f>
        <v>0</v>
      </c>
      <c r="AZ95" s="80">
        <f>'IO01 - Kabelová vedení 22kV'!F33</f>
        <v>927037.43</v>
      </c>
      <c r="BA95" s="80">
        <f>'IO01 - Kabelová vedení 22kV'!F34</f>
        <v>0</v>
      </c>
      <c r="BB95" s="80">
        <f>'IO01 - Kabelová vedení 22kV'!F35</f>
        <v>0</v>
      </c>
      <c r="BC95" s="80">
        <f>'IO01 - Kabelová vedení 22kV'!F36</f>
        <v>0</v>
      </c>
      <c r="BD95" s="82">
        <f>'IO01 - Kabelová vedení 22kV'!F37</f>
        <v>0</v>
      </c>
      <c r="BT95" s="83" t="s">
        <v>79</v>
      </c>
      <c r="BV95" s="83" t="s">
        <v>73</v>
      </c>
      <c r="BW95" s="83" t="s">
        <v>80</v>
      </c>
      <c r="BX95" s="83" t="s">
        <v>4</v>
      </c>
      <c r="CL95" s="83" t="s">
        <v>1</v>
      </c>
      <c r="CM95" s="83" t="s">
        <v>81</v>
      </c>
    </row>
    <row r="96" spans="1:91" s="7" customFormat="1" ht="16.5" customHeight="1">
      <c r="A96" s="74" t="s">
        <v>75</v>
      </c>
      <c r="B96" s="75"/>
      <c r="C96" s="76"/>
      <c r="D96" s="194" t="s">
        <v>82</v>
      </c>
      <c r="E96" s="194"/>
      <c r="F96" s="194"/>
      <c r="G96" s="194"/>
      <c r="H96" s="194"/>
      <c r="I96" s="77"/>
      <c r="J96" s="194" t="s">
        <v>83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4"/>
      <c r="AG96" s="192">
        <f>'SO02 - Trafostanice 22-0,4kV'!J30</f>
        <v>1003904.08</v>
      </c>
      <c r="AH96" s="193"/>
      <c r="AI96" s="193"/>
      <c r="AJ96" s="193"/>
      <c r="AK96" s="193"/>
      <c r="AL96" s="193"/>
      <c r="AM96" s="193"/>
      <c r="AN96" s="192">
        <f>SUM(AG96,AT96)</f>
        <v>1214723.94</v>
      </c>
      <c r="AO96" s="193"/>
      <c r="AP96" s="193"/>
      <c r="AQ96" s="78" t="s">
        <v>84</v>
      </c>
      <c r="AR96" s="75"/>
      <c r="AS96" s="79">
        <v>0</v>
      </c>
      <c r="AT96" s="80">
        <f>ROUND(SUM(AV96:AW96),2)</f>
        <v>210819.86</v>
      </c>
      <c r="AU96" s="81">
        <f>'SO02 - Trafostanice 22-0,4kV'!P127</f>
        <v>137.42453400000002</v>
      </c>
      <c r="AV96" s="80">
        <f>'SO02 - Trafostanice 22-0,4kV'!J33</f>
        <v>210819.86</v>
      </c>
      <c r="AW96" s="80">
        <f>'SO02 - Trafostanice 22-0,4kV'!J34</f>
        <v>0</v>
      </c>
      <c r="AX96" s="80">
        <f>'SO02 - Trafostanice 22-0,4kV'!J35</f>
        <v>0</v>
      </c>
      <c r="AY96" s="80">
        <f>'SO02 - Trafostanice 22-0,4kV'!J36</f>
        <v>0</v>
      </c>
      <c r="AZ96" s="80">
        <f>'SO02 - Trafostanice 22-0,4kV'!F33</f>
        <v>1003904.08</v>
      </c>
      <c r="BA96" s="80">
        <f>'SO02 - Trafostanice 22-0,4kV'!F34</f>
        <v>0</v>
      </c>
      <c r="BB96" s="80">
        <f>'SO02 - Trafostanice 22-0,4kV'!F35</f>
        <v>0</v>
      </c>
      <c r="BC96" s="80">
        <f>'SO02 - Trafostanice 22-0,4kV'!F36</f>
        <v>0</v>
      </c>
      <c r="BD96" s="82">
        <f>'SO02 - Trafostanice 22-0,4kV'!F37</f>
        <v>0</v>
      </c>
      <c r="BT96" s="83" t="s">
        <v>79</v>
      </c>
      <c r="BV96" s="83" t="s">
        <v>73</v>
      </c>
      <c r="BW96" s="83" t="s">
        <v>85</v>
      </c>
      <c r="BX96" s="83" t="s">
        <v>4</v>
      </c>
      <c r="CL96" s="83" t="s">
        <v>1</v>
      </c>
      <c r="CM96" s="83" t="s">
        <v>81</v>
      </c>
    </row>
    <row r="97" spans="1:91" s="7" customFormat="1" ht="16.5" customHeight="1">
      <c r="A97" s="74" t="s">
        <v>75</v>
      </c>
      <c r="B97" s="75"/>
      <c r="C97" s="76"/>
      <c r="D97" s="194" t="s">
        <v>86</v>
      </c>
      <c r="E97" s="194"/>
      <c r="F97" s="194"/>
      <c r="G97" s="194"/>
      <c r="H97" s="194"/>
      <c r="I97" s="77"/>
      <c r="J97" s="194" t="s">
        <v>87</v>
      </c>
      <c r="K97" s="194"/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4"/>
      <c r="Z97" s="194"/>
      <c r="AA97" s="194"/>
      <c r="AB97" s="194"/>
      <c r="AC97" s="194"/>
      <c r="AD97" s="194"/>
      <c r="AE97" s="194"/>
      <c r="AF97" s="194"/>
      <c r="AG97" s="192">
        <f>'IO2 - Rozvody NN'!J30</f>
        <v>2690889.44</v>
      </c>
      <c r="AH97" s="193"/>
      <c r="AI97" s="193"/>
      <c r="AJ97" s="193"/>
      <c r="AK97" s="193"/>
      <c r="AL97" s="193"/>
      <c r="AM97" s="193"/>
      <c r="AN97" s="192">
        <f>SUM(AG97,AT97)</f>
        <v>3255976.2199999997</v>
      </c>
      <c r="AO97" s="193"/>
      <c r="AP97" s="193"/>
      <c r="AQ97" s="78" t="s">
        <v>84</v>
      </c>
      <c r="AR97" s="75"/>
      <c r="AS97" s="79">
        <v>0</v>
      </c>
      <c r="AT97" s="80">
        <f>ROUND(SUM(AV97:AW97),2)</f>
        <v>565086.78</v>
      </c>
      <c r="AU97" s="81">
        <f>'IO2 - Rozvody NN'!P135</f>
        <v>778.36195399999997</v>
      </c>
      <c r="AV97" s="80">
        <f>'IO2 - Rozvody NN'!J33</f>
        <v>565086.78</v>
      </c>
      <c r="AW97" s="80">
        <f>'IO2 - Rozvody NN'!J34</f>
        <v>0</v>
      </c>
      <c r="AX97" s="80">
        <f>'IO2 - Rozvody NN'!J35</f>
        <v>0</v>
      </c>
      <c r="AY97" s="80">
        <f>'IO2 - Rozvody NN'!J36</f>
        <v>0</v>
      </c>
      <c r="AZ97" s="80">
        <f>'IO2 - Rozvody NN'!F33</f>
        <v>2690889.44</v>
      </c>
      <c r="BA97" s="80">
        <f>'IO2 - Rozvody NN'!F34</f>
        <v>0</v>
      </c>
      <c r="BB97" s="80">
        <f>'IO2 - Rozvody NN'!F35</f>
        <v>0</v>
      </c>
      <c r="BC97" s="80">
        <f>'IO2 - Rozvody NN'!F36</f>
        <v>0</v>
      </c>
      <c r="BD97" s="82">
        <f>'IO2 - Rozvody NN'!F37</f>
        <v>0</v>
      </c>
      <c r="BT97" s="83" t="s">
        <v>79</v>
      </c>
      <c r="BV97" s="83" t="s">
        <v>73</v>
      </c>
      <c r="BW97" s="83" t="s">
        <v>88</v>
      </c>
      <c r="BX97" s="83" t="s">
        <v>4</v>
      </c>
      <c r="CL97" s="83" t="s">
        <v>1</v>
      </c>
      <c r="CM97" s="83" t="s">
        <v>81</v>
      </c>
    </row>
    <row r="98" spans="1:91" s="7" customFormat="1" ht="16.5" customHeight="1">
      <c r="A98" s="74" t="s">
        <v>75</v>
      </c>
      <c r="B98" s="75"/>
      <c r="C98" s="76"/>
      <c r="D98" s="194" t="s">
        <v>89</v>
      </c>
      <c r="E98" s="194"/>
      <c r="F98" s="194"/>
      <c r="G98" s="194"/>
      <c r="H98" s="194"/>
      <c r="I98" s="77"/>
      <c r="J98" s="194" t="s">
        <v>90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4"/>
      <c r="AG98" s="192">
        <f>'IO3 - Řídící systém'!J30</f>
        <v>399718</v>
      </c>
      <c r="AH98" s="193"/>
      <c r="AI98" s="193"/>
      <c r="AJ98" s="193"/>
      <c r="AK98" s="193"/>
      <c r="AL98" s="193"/>
      <c r="AM98" s="193"/>
      <c r="AN98" s="192">
        <f>SUM(AG98,AT98)</f>
        <v>483658.78</v>
      </c>
      <c r="AO98" s="193"/>
      <c r="AP98" s="193"/>
      <c r="AQ98" s="78" t="s">
        <v>84</v>
      </c>
      <c r="AR98" s="75"/>
      <c r="AS98" s="84">
        <v>0</v>
      </c>
      <c r="AT98" s="85">
        <f>ROUND(SUM(AV98:AW98),2)</f>
        <v>83940.78</v>
      </c>
      <c r="AU98" s="86">
        <f>'IO3 - Řídící systém'!P121</f>
        <v>0</v>
      </c>
      <c r="AV98" s="85">
        <f>'IO3 - Řídící systém'!J33</f>
        <v>83940.78</v>
      </c>
      <c r="AW98" s="85">
        <f>'IO3 - Řídící systém'!J34</f>
        <v>0</v>
      </c>
      <c r="AX98" s="85">
        <f>'IO3 - Řídící systém'!J35</f>
        <v>0</v>
      </c>
      <c r="AY98" s="85">
        <f>'IO3 - Řídící systém'!J36</f>
        <v>0</v>
      </c>
      <c r="AZ98" s="85">
        <f>'IO3 - Řídící systém'!F33</f>
        <v>399718</v>
      </c>
      <c r="BA98" s="85">
        <f>'IO3 - Řídící systém'!F34</f>
        <v>0</v>
      </c>
      <c r="BB98" s="85">
        <f>'IO3 - Řídící systém'!F35</f>
        <v>0</v>
      </c>
      <c r="BC98" s="85">
        <f>'IO3 - Řídící systém'!F36</f>
        <v>0</v>
      </c>
      <c r="BD98" s="87">
        <f>'IO3 - Řídící systém'!F37</f>
        <v>0</v>
      </c>
      <c r="BT98" s="83" t="s">
        <v>79</v>
      </c>
      <c r="BV98" s="83" t="s">
        <v>73</v>
      </c>
      <c r="BW98" s="83" t="s">
        <v>91</v>
      </c>
      <c r="BX98" s="83" t="s">
        <v>4</v>
      </c>
      <c r="CL98" s="83" t="s">
        <v>1</v>
      </c>
      <c r="CM98" s="83" t="s">
        <v>81</v>
      </c>
    </row>
    <row r="99" spans="1:91" s="2" customFormat="1" ht="30" customHeight="1">
      <c r="A99" s="27"/>
      <c r="B99" s="28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8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</row>
    <row r="100" spans="1:91" s="2" customFormat="1" ht="6.95" customHeight="1">
      <c r="A100" s="27"/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28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</row>
  </sheetData>
  <mergeCells count="52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N98:AP98"/>
    <mergeCell ref="AG98:AM98"/>
    <mergeCell ref="J98:AF98"/>
    <mergeCell ref="D98:H98"/>
    <mergeCell ref="AG94:AM94"/>
    <mergeCell ref="AN94:AP94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IO01 - Kabelová vedení 22kV'!C2" display="/" xr:uid="{00000000-0004-0000-0000-000000000000}"/>
    <hyperlink ref="A96" location="'SO02 - Trafostanice 22-0,4kV'!C2" display="/" xr:uid="{00000000-0004-0000-0000-000001000000}"/>
    <hyperlink ref="A97" location="'IO2 - Rozvody NN'!C2" display="/" xr:uid="{00000000-0004-0000-0000-000002000000}"/>
    <hyperlink ref="A98" location="'IO3 - Řídící systém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3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8"/>
    </row>
    <row r="2" spans="1:46" s="1" customFormat="1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5" t="s">
        <v>80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1:46" s="1" customFormat="1" ht="24.95" customHeight="1">
      <c r="B4" s="18"/>
      <c r="D4" s="19" t="s">
        <v>92</v>
      </c>
      <c r="L4" s="18"/>
      <c r="M4" s="89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4" t="s">
        <v>14</v>
      </c>
      <c r="L6" s="18"/>
    </row>
    <row r="7" spans="1:46" s="1" customFormat="1" ht="16.5" customHeight="1">
      <c r="B7" s="18"/>
      <c r="E7" s="212" t="str">
        <f>'Rekapitulace stavby'!K6</f>
        <v>Zubří rekreační středisko Jesenka - Etapa 1</v>
      </c>
      <c r="F7" s="213"/>
      <c r="G7" s="213"/>
      <c r="H7" s="213"/>
      <c r="L7" s="18"/>
    </row>
    <row r="8" spans="1:46" s="2" customFormat="1" ht="12" customHeight="1">
      <c r="A8" s="27"/>
      <c r="B8" s="28"/>
      <c r="C8" s="27"/>
      <c r="D8" s="24" t="s">
        <v>93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27"/>
      <c r="B9" s="28"/>
      <c r="C9" s="27"/>
      <c r="D9" s="27"/>
      <c r="E9" s="202" t="s">
        <v>94</v>
      </c>
      <c r="F9" s="211"/>
      <c r="G9" s="211"/>
      <c r="H9" s="211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4" t="s">
        <v>16</v>
      </c>
      <c r="E11" s="27"/>
      <c r="F11" s="22" t="s">
        <v>1</v>
      </c>
      <c r="G11" s="27"/>
      <c r="H11" s="27"/>
      <c r="I11" s="24" t="s">
        <v>17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4" t="s">
        <v>18</v>
      </c>
      <c r="E12" s="27"/>
      <c r="F12" s="22" t="s">
        <v>95</v>
      </c>
      <c r="G12" s="27"/>
      <c r="H12" s="27"/>
      <c r="I12" s="24" t="s">
        <v>20</v>
      </c>
      <c r="J12" s="50" t="str">
        <f>'Rekapitulace stavby'!AN8</f>
        <v>19. 6. 2022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4" t="s">
        <v>22</v>
      </c>
      <c r="E14" s="27"/>
      <c r="F14" s="27"/>
      <c r="G14" s="27"/>
      <c r="H14" s="27"/>
      <c r="I14" s="24" t="s">
        <v>23</v>
      </c>
      <c r="J14" s="22" t="s">
        <v>1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2" t="s">
        <v>96</v>
      </c>
      <c r="F15" s="27"/>
      <c r="G15" s="27"/>
      <c r="H15" s="27"/>
      <c r="I15" s="24" t="s">
        <v>24</v>
      </c>
      <c r="J15" s="22" t="s">
        <v>1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6.95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4" t="s">
        <v>25</v>
      </c>
      <c r="E17" s="27"/>
      <c r="F17" s="27"/>
      <c r="G17" s="27"/>
      <c r="H17" s="27"/>
      <c r="I17" s="24" t="s">
        <v>23</v>
      </c>
      <c r="J17" s="22" t="str">
        <f>'Rekapitulace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86" t="str">
        <f>'Rekapitulace stavby'!E14</f>
        <v xml:space="preserve"> </v>
      </c>
      <c r="F18" s="186"/>
      <c r="G18" s="186"/>
      <c r="H18" s="186"/>
      <c r="I18" s="24" t="s">
        <v>24</v>
      </c>
      <c r="J18" s="22" t="str">
        <f>'Rekapitulace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6.95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4" t="s">
        <v>26</v>
      </c>
      <c r="E20" s="27"/>
      <c r="F20" s="27"/>
      <c r="G20" s="27"/>
      <c r="H20" s="27"/>
      <c r="I20" s="24" t="s">
        <v>23</v>
      </c>
      <c r="J20" s="22">
        <f>IF('Rekapitulace stavby'!AN16="","",'Rekapitulace stavby'!AN16)</f>
        <v>6752390</v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2" t="str">
        <f>IF('Rekapitulace stavby'!E17="","",'Rekapitulace stavby'!E17)</f>
        <v>SPECIALIZED ENERGETIC COMPANY, a.s.</v>
      </c>
      <c r="F21" s="27"/>
      <c r="G21" s="27"/>
      <c r="H21" s="27"/>
      <c r="I21" s="24" t="s">
        <v>24</v>
      </c>
      <c r="J21" s="22" t="str">
        <f>IF('Rekapitulace stavby'!AN17="","",'Rekapitulace stavby'!AN17)</f>
        <v>CZ06752390</v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6.95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4" t="s">
        <v>28</v>
      </c>
      <c r="E23" s="27"/>
      <c r="F23" s="27"/>
      <c r="G23" s="27"/>
      <c r="H23" s="27"/>
      <c r="I23" s="24" t="s">
        <v>23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2" t="s">
        <v>29</v>
      </c>
      <c r="F24" s="27"/>
      <c r="G24" s="27"/>
      <c r="H24" s="27"/>
      <c r="I24" s="24" t="s">
        <v>24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5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4" t="s">
        <v>30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0"/>
      <c r="B27" s="91"/>
      <c r="C27" s="90"/>
      <c r="D27" s="90"/>
      <c r="E27" s="188" t="s">
        <v>1</v>
      </c>
      <c r="F27" s="188"/>
      <c r="G27" s="188"/>
      <c r="H27" s="188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customHeigh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>
      <c r="A30" s="27"/>
      <c r="B30" s="28"/>
      <c r="C30" s="27"/>
      <c r="D30" s="93" t="s">
        <v>31</v>
      </c>
      <c r="E30" s="27"/>
      <c r="F30" s="27"/>
      <c r="G30" s="27"/>
      <c r="H30" s="27"/>
      <c r="I30" s="27"/>
      <c r="J30" s="66">
        <f>ROUND(J128, 2)</f>
        <v>927037.43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customHeight="1">
      <c r="A32" s="27"/>
      <c r="B32" s="28"/>
      <c r="C32" s="27"/>
      <c r="D32" s="27"/>
      <c r="E32" s="27"/>
      <c r="F32" s="31" t="s">
        <v>33</v>
      </c>
      <c r="G32" s="27"/>
      <c r="H32" s="27"/>
      <c r="I32" s="31" t="s">
        <v>32</v>
      </c>
      <c r="J32" s="31" t="s">
        <v>34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customHeight="1">
      <c r="A33" s="27"/>
      <c r="B33" s="28"/>
      <c r="C33" s="27"/>
      <c r="D33" s="94" t="s">
        <v>35</v>
      </c>
      <c r="E33" s="24" t="s">
        <v>36</v>
      </c>
      <c r="F33" s="95">
        <f>ROUND((SUM(BE128:BE238)),  2)</f>
        <v>927037.43</v>
      </c>
      <c r="G33" s="27"/>
      <c r="H33" s="27"/>
      <c r="I33" s="96">
        <v>0.21</v>
      </c>
      <c r="J33" s="95">
        <f>ROUND(((SUM(BE128:BE238))*I33),  2)</f>
        <v>194677.86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customHeight="1">
      <c r="A34" s="27"/>
      <c r="B34" s="28"/>
      <c r="C34" s="27"/>
      <c r="D34" s="27"/>
      <c r="E34" s="24" t="s">
        <v>37</v>
      </c>
      <c r="F34" s="95">
        <f>ROUND((SUM(BF128:BF238)),  2)</f>
        <v>0</v>
      </c>
      <c r="G34" s="27"/>
      <c r="H34" s="27"/>
      <c r="I34" s="96">
        <v>0.15</v>
      </c>
      <c r="J34" s="95">
        <f>ROUND(((SUM(BF128:BF238))*I34),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>
      <c r="A35" s="27"/>
      <c r="B35" s="28"/>
      <c r="C35" s="27"/>
      <c r="D35" s="27"/>
      <c r="E35" s="24" t="s">
        <v>38</v>
      </c>
      <c r="F35" s="95">
        <f>ROUND((SUM(BG128:BG238)),  2)</f>
        <v>0</v>
      </c>
      <c r="G35" s="27"/>
      <c r="H35" s="27"/>
      <c r="I35" s="96">
        <v>0.21</v>
      </c>
      <c r="J35" s="95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hidden="1" customHeight="1">
      <c r="A36" s="27"/>
      <c r="B36" s="28"/>
      <c r="C36" s="27"/>
      <c r="D36" s="27"/>
      <c r="E36" s="24" t="s">
        <v>39</v>
      </c>
      <c r="F36" s="95">
        <f>ROUND((SUM(BH128:BH238)),  2)</f>
        <v>0</v>
      </c>
      <c r="G36" s="27"/>
      <c r="H36" s="27"/>
      <c r="I36" s="96">
        <v>0.15</v>
      </c>
      <c r="J36" s="95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>
      <c r="A37" s="27"/>
      <c r="B37" s="28"/>
      <c r="C37" s="27"/>
      <c r="D37" s="27"/>
      <c r="E37" s="24" t="s">
        <v>40</v>
      </c>
      <c r="F37" s="95">
        <f>ROUND((SUM(BI128:BI238)),  2)</f>
        <v>0</v>
      </c>
      <c r="G37" s="27"/>
      <c r="H37" s="27"/>
      <c r="I37" s="96">
        <v>0</v>
      </c>
      <c r="J37" s="95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6.95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>
      <c r="A39" s="27"/>
      <c r="B39" s="28"/>
      <c r="C39" s="97"/>
      <c r="D39" s="98" t="s">
        <v>41</v>
      </c>
      <c r="E39" s="55"/>
      <c r="F39" s="55"/>
      <c r="G39" s="99" t="s">
        <v>42</v>
      </c>
      <c r="H39" s="100" t="s">
        <v>43</v>
      </c>
      <c r="I39" s="55"/>
      <c r="J39" s="101">
        <f>SUM(J30:J37)</f>
        <v>1121715.29</v>
      </c>
      <c r="K39" s="102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37"/>
      <c r="D50" s="38" t="s">
        <v>44</v>
      </c>
      <c r="E50" s="39"/>
      <c r="F50" s="39"/>
      <c r="G50" s="38" t="s">
        <v>45</v>
      </c>
      <c r="H50" s="39"/>
      <c r="I50" s="39"/>
      <c r="J50" s="39"/>
      <c r="K50" s="39"/>
      <c r="L50" s="37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27"/>
      <c r="B61" s="28"/>
      <c r="C61" s="27"/>
      <c r="D61" s="40" t="s">
        <v>46</v>
      </c>
      <c r="E61" s="30"/>
      <c r="F61" s="103" t="s">
        <v>47</v>
      </c>
      <c r="G61" s="40" t="s">
        <v>46</v>
      </c>
      <c r="H61" s="30"/>
      <c r="I61" s="30"/>
      <c r="J61" s="104" t="s">
        <v>47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27"/>
      <c r="B65" s="28"/>
      <c r="C65" s="27"/>
      <c r="D65" s="38" t="s">
        <v>48</v>
      </c>
      <c r="E65" s="41"/>
      <c r="F65" s="41"/>
      <c r="G65" s="38" t="s">
        <v>49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27"/>
      <c r="B76" s="28"/>
      <c r="C76" s="27"/>
      <c r="D76" s="40" t="s">
        <v>46</v>
      </c>
      <c r="E76" s="30"/>
      <c r="F76" s="103" t="s">
        <v>47</v>
      </c>
      <c r="G76" s="40" t="s">
        <v>46</v>
      </c>
      <c r="H76" s="30"/>
      <c r="I76" s="30"/>
      <c r="J76" s="104" t="s">
        <v>47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6.95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customHeight="1">
      <c r="A82" s="27"/>
      <c r="B82" s="28"/>
      <c r="C82" s="19" t="s">
        <v>97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4" t="s">
        <v>14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212" t="str">
        <f>E7</f>
        <v>Zubří rekreační středisko Jesenka - Etapa 1</v>
      </c>
      <c r="F85" s="213"/>
      <c r="G85" s="213"/>
      <c r="H85" s="213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4" t="s">
        <v>93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27"/>
      <c r="B87" s="28"/>
      <c r="C87" s="27"/>
      <c r="D87" s="27"/>
      <c r="E87" s="202" t="str">
        <f>E9</f>
        <v>IO01 - Kabelová vedení 22kV</v>
      </c>
      <c r="F87" s="211"/>
      <c r="G87" s="211"/>
      <c r="H87" s="211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4" t="s">
        <v>18</v>
      </c>
      <c r="D89" s="27"/>
      <c r="E89" s="27"/>
      <c r="F89" s="22" t="str">
        <f>F12</f>
        <v>RS Zubří</v>
      </c>
      <c r="G89" s="27"/>
      <c r="H89" s="27"/>
      <c r="I89" s="24" t="s">
        <v>20</v>
      </c>
      <c r="J89" s="50" t="str">
        <f>IF(J12="","",J12)</f>
        <v>19. 6. 2022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6.95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2" customHeight="1">
      <c r="A91" s="27"/>
      <c r="B91" s="28"/>
      <c r="C91" s="24" t="s">
        <v>22</v>
      </c>
      <c r="D91" s="27"/>
      <c r="E91" s="27"/>
      <c r="F91" s="22" t="str">
        <f>E15</f>
        <v>STAREZ-SPORT, a. s.</v>
      </c>
      <c r="G91" s="27"/>
      <c r="H91" s="27"/>
      <c r="I91" s="24" t="s">
        <v>26</v>
      </c>
      <c r="J91" s="25" t="str">
        <f>E21</f>
        <v>SPECIALIZED ENERGETIC COMPANY, a.s.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40.15" customHeight="1">
      <c r="A92" s="27"/>
      <c r="B92" s="28"/>
      <c r="C92" s="24" t="s">
        <v>25</v>
      </c>
      <c r="D92" s="27"/>
      <c r="E92" s="27"/>
      <c r="F92" s="22" t="str">
        <f>IF(E18="","",E18)</f>
        <v xml:space="preserve"> </v>
      </c>
      <c r="G92" s="27"/>
      <c r="H92" s="27"/>
      <c r="I92" s="24" t="s">
        <v>28</v>
      </c>
      <c r="J92" s="25" t="str">
        <f>E24</f>
        <v>SPECIALIZED ENERGETIC COMPANY, a.s.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05" t="s">
        <v>98</v>
      </c>
      <c r="D94" s="97"/>
      <c r="E94" s="97"/>
      <c r="F94" s="97"/>
      <c r="G94" s="97"/>
      <c r="H94" s="97"/>
      <c r="I94" s="97"/>
      <c r="J94" s="106" t="s">
        <v>99</v>
      </c>
      <c r="K94" s="9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27"/>
      <c r="B96" s="28"/>
      <c r="C96" s="107" t="s">
        <v>100</v>
      </c>
      <c r="D96" s="27"/>
      <c r="E96" s="27"/>
      <c r="F96" s="27"/>
      <c r="G96" s="27"/>
      <c r="H96" s="27"/>
      <c r="I96" s="27"/>
      <c r="J96" s="66">
        <f>J128</f>
        <v>927037.42999999993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5" t="s">
        <v>101</v>
      </c>
    </row>
    <row r="97" spans="1:31" s="9" customFormat="1" ht="24.95" customHeight="1">
      <c r="B97" s="108"/>
      <c r="D97" s="109" t="s">
        <v>102</v>
      </c>
      <c r="E97" s="110"/>
      <c r="F97" s="110"/>
      <c r="G97" s="110"/>
      <c r="H97" s="110"/>
      <c r="I97" s="110"/>
      <c r="J97" s="111">
        <f>J129</f>
        <v>907057.42999999993</v>
      </c>
      <c r="L97" s="108"/>
    </row>
    <row r="98" spans="1:31" s="10" customFormat="1" ht="19.899999999999999" customHeight="1">
      <c r="B98" s="112"/>
      <c r="D98" s="113" t="s">
        <v>103</v>
      </c>
      <c r="E98" s="114"/>
      <c r="F98" s="114"/>
      <c r="G98" s="114"/>
      <c r="H98" s="114"/>
      <c r="I98" s="114"/>
      <c r="J98" s="115">
        <f>J130</f>
        <v>422385.47</v>
      </c>
      <c r="L98" s="112"/>
    </row>
    <row r="99" spans="1:31" s="10" customFormat="1" ht="14.85" customHeight="1">
      <c r="B99" s="112"/>
      <c r="D99" s="113" t="s">
        <v>104</v>
      </c>
      <c r="E99" s="114"/>
      <c r="F99" s="114"/>
      <c r="G99" s="114"/>
      <c r="H99" s="114"/>
      <c r="I99" s="114"/>
      <c r="J99" s="115">
        <f>J131</f>
        <v>178712.4</v>
      </c>
      <c r="L99" s="112"/>
    </row>
    <row r="100" spans="1:31" s="10" customFormat="1" ht="14.85" customHeight="1">
      <c r="B100" s="112"/>
      <c r="D100" s="113" t="s">
        <v>105</v>
      </c>
      <c r="E100" s="114"/>
      <c r="F100" s="114"/>
      <c r="G100" s="114"/>
      <c r="H100" s="114"/>
      <c r="I100" s="114"/>
      <c r="J100" s="115">
        <f>J159</f>
        <v>226193.07</v>
      </c>
      <c r="L100" s="112"/>
    </row>
    <row r="101" spans="1:31" s="10" customFormat="1" ht="14.85" customHeight="1">
      <c r="B101" s="112"/>
      <c r="D101" s="113" t="s">
        <v>106</v>
      </c>
      <c r="E101" s="114"/>
      <c r="F101" s="114"/>
      <c r="G101" s="114"/>
      <c r="H101" s="114"/>
      <c r="I101" s="114"/>
      <c r="J101" s="115">
        <f>J161</f>
        <v>17480</v>
      </c>
      <c r="L101" s="112"/>
    </row>
    <row r="102" spans="1:31" s="10" customFormat="1" ht="19.899999999999999" customHeight="1">
      <c r="B102" s="112"/>
      <c r="D102" s="113" t="s">
        <v>107</v>
      </c>
      <c r="E102" s="114"/>
      <c r="F102" s="114"/>
      <c r="G102" s="114"/>
      <c r="H102" s="114"/>
      <c r="I102" s="114"/>
      <c r="J102" s="115">
        <f>J165</f>
        <v>484671.95999999996</v>
      </c>
      <c r="L102" s="112"/>
    </row>
    <row r="103" spans="1:31" s="10" customFormat="1" ht="14.85" customHeight="1">
      <c r="B103" s="112"/>
      <c r="D103" s="113" t="s">
        <v>108</v>
      </c>
      <c r="E103" s="114"/>
      <c r="F103" s="114"/>
      <c r="G103" s="114"/>
      <c r="H103" s="114"/>
      <c r="I103" s="114"/>
      <c r="J103" s="115">
        <f>J166</f>
        <v>106209.29999999999</v>
      </c>
      <c r="L103" s="112"/>
    </row>
    <row r="104" spans="1:31" s="10" customFormat="1" ht="14.85" customHeight="1">
      <c r="B104" s="112"/>
      <c r="D104" s="113" t="s">
        <v>109</v>
      </c>
      <c r="E104" s="114"/>
      <c r="F104" s="114"/>
      <c r="G104" s="114"/>
      <c r="H104" s="114"/>
      <c r="I104" s="114"/>
      <c r="J104" s="115">
        <f>J197</f>
        <v>49065.21</v>
      </c>
      <c r="L104" s="112"/>
    </row>
    <row r="105" spans="1:31" s="10" customFormat="1" ht="14.85" customHeight="1">
      <c r="B105" s="112"/>
      <c r="D105" s="113" t="s">
        <v>110</v>
      </c>
      <c r="E105" s="114"/>
      <c r="F105" s="114"/>
      <c r="G105" s="114"/>
      <c r="H105" s="114"/>
      <c r="I105" s="114"/>
      <c r="J105" s="115">
        <f>J210</f>
        <v>254747.44999999995</v>
      </c>
      <c r="L105" s="112"/>
    </row>
    <row r="106" spans="1:31" s="10" customFormat="1" ht="14.85" customHeight="1">
      <c r="B106" s="112"/>
      <c r="D106" s="113" t="s">
        <v>111</v>
      </c>
      <c r="E106" s="114"/>
      <c r="F106" s="114"/>
      <c r="G106" s="114"/>
      <c r="H106" s="114"/>
      <c r="I106" s="114"/>
      <c r="J106" s="115">
        <f>J227</f>
        <v>37100</v>
      </c>
      <c r="L106" s="112"/>
    </row>
    <row r="107" spans="1:31" s="10" customFormat="1" ht="14.85" customHeight="1">
      <c r="B107" s="112"/>
      <c r="D107" s="113" t="s">
        <v>112</v>
      </c>
      <c r="E107" s="114"/>
      <c r="F107" s="114"/>
      <c r="G107" s="114"/>
      <c r="H107" s="114"/>
      <c r="I107" s="114"/>
      <c r="J107" s="115">
        <f>J234</f>
        <v>37550</v>
      </c>
      <c r="L107" s="112"/>
    </row>
    <row r="108" spans="1:31" s="9" customFormat="1" ht="24.95" customHeight="1">
      <c r="B108" s="108"/>
      <c r="D108" s="109" t="s">
        <v>113</v>
      </c>
      <c r="E108" s="110"/>
      <c r="F108" s="110"/>
      <c r="G108" s="110"/>
      <c r="H108" s="110"/>
      <c r="I108" s="110"/>
      <c r="J108" s="111">
        <f>J237</f>
        <v>19980</v>
      </c>
      <c r="L108" s="108"/>
    </row>
    <row r="109" spans="1:31" s="2" customFormat="1" ht="21.75" customHeight="1">
      <c r="A109" s="27"/>
      <c r="B109" s="28"/>
      <c r="C109" s="27"/>
      <c r="D109" s="27"/>
      <c r="E109" s="27"/>
      <c r="F109" s="27"/>
      <c r="G109" s="27"/>
      <c r="H109" s="27"/>
      <c r="I109" s="27"/>
      <c r="J109" s="27"/>
      <c r="K109" s="27"/>
      <c r="L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6.95" customHeight="1">
      <c r="A110" s="27"/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4" spans="1:63" s="2" customFormat="1" ht="6.95" customHeight="1">
      <c r="A114" s="27"/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3" s="2" customFormat="1" ht="24.95" customHeight="1">
      <c r="A115" s="27"/>
      <c r="B115" s="28"/>
      <c r="C115" s="19" t="s">
        <v>114</v>
      </c>
      <c r="D115" s="27"/>
      <c r="E115" s="27"/>
      <c r="F115" s="27"/>
      <c r="G115" s="27"/>
      <c r="H115" s="27"/>
      <c r="I115" s="27"/>
      <c r="J115" s="27"/>
      <c r="K115" s="27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3" s="2" customFormat="1" ht="6.95" customHeight="1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3" s="2" customFormat="1" ht="12" customHeight="1">
      <c r="A117" s="27"/>
      <c r="B117" s="28"/>
      <c r="C117" s="24" t="s">
        <v>14</v>
      </c>
      <c r="D117" s="27"/>
      <c r="E117" s="27"/>
      <c r="F117" s="27"/>
      <c r="G117" s="27"/>
      <c r="H117" s="27"/>
      <c r="I117" s="27"/>
      <c r="J117" s="27"/>
      <c r="K117" s="27"/>
      <c r="L117" s="3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63" s="2" customFormat="1" ht="16.5" customHeight="1">
      <c r="A118" s="27"/>
      <c r="B118" s="28"/>
      <c r="C118" s="27"/>
      <c r="D118" s="27"/>
      <c r="E118" s="212" t="str">
        <f>E7</f>
        <v>Zubří rekreační středisko Jesenka - Etapa 1</v>
      </c>
      <c r="F118" s="213"/>
      <c r="G118" s="213"/>
      <c r="H118" s="213"/>
      <c r="I118" s="27"/>
      <c r="J118" s="27"/>
      <c r="K118" s="27"/>
      <c r="L118" s="3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63" s="2" customFormat="1" ht="12" customHeight="1">
      <c r="A119" s="27"/>
      <c r="B119" s="28"/>
      <c r="C119" s="24" t="s">
        <v>93</v>
      </c>
      <c r="D119" s="27"/>
      <c r="E119" s="27"/>
      <c r="F119" s="27"/>
      <c r="G119" s="27"/>
      <c r="H119" s="27"/>
      <c r="I119" s="27"/>
      <c r="J119" s="27"/>
      <c r="K119" s="27"/>
      <c r="L119" s="3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63" s="2" customFormat="1" ht="16.5" customHeight="1">
      <c r="A120" s="27"/>
      <c r="B120" s="28"/>
      <c r="C120" s="27"/>
      <c r="D120" s="27"/>
      <c r="E120" s="202" t="str">
        <f>E9</f>
        <v>IO01 - Kabelová vedení 22kV</v>
      </c>
      <c r="F120" s="211"/>
      <c r="G120" s="211"/>
      <c r="H120" s="211"/>
      <c r="I120" s="27"/>
      <c r="J120" s="27"/>
      <c r="K120" s="27"/>
      <c r="L120" s="3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</row>
    <row r="121" spans="1:63" s="2" customFormat="1" ht="6.95" customHeight="1">
      <c r="A121" s="27"/>
      <c r="B121" s="28"/>
      <c r="C121" s="27"/>
      <c r="D121" s="27"/>
      <c r="E121" s="27"/>
      <c r="F121" s="27"/>
      <c r="G121" s="27"/>
      <c r="H121" s="27"/>
      <c r="I121" s="27"/>
      <c r="J121" s="27"/>
      <c r="K121" s="27"/>
      <c r="L121" s="3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</row>
    <row r="122" spans="1:63" s="2" customFormat="1" ht="12" customHeight="1">
      <c r="A122" s="27"/>
      <c r="B122" s="28"/>
      <c r="C122" s="24" t="s">
        <v>18</v>
      </c>
      <c r="D122" s="27"/>
      <c r="E122" s="27"/>
      <c r="F122" s="22" t="str">
        <f>F12</f>
        <v>RS Zubří</v>
      </c>
      <c r="G122" s="27"/>
      <c r="H122" s="27"/>
      <c r="I122" s="24" t="s">
        <v>20</v>
      </c>
      <c r="J122" s="50" t="str">
        <f>IF(J12="","",J12)</f>
        <v>19. 6. 2022</v>
      </c>
      <c r="K122" s="27"/>
      <c r="L122" s="3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</row>
    <row r="123" spans="1:63" s="2" customFormat="1" ht="6.95" customHeight="1">
      <c r="A123" s="27"/>
      <c r="B123" s="28"/>
      <c r="C123" s="27"/>
      <c r="D123" s="27"/>
      <c r="E123" s="27"/>
      <c r="F123" s="27"/>
      <c r="G123" s="27"/>
      <c r="H123" s="27"/>
      <c r="I123" s="27"/>
      <c r="J123" s="27"/>
      <c r="K123" s="27"/>
      <c r="L123" s="3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  <row r="124" spans="1:63" s="2" customFormat="1" ht="15.2" customHeight="1">
      <c r="A124" s="27"/>
      <c r="B124" s="28"/>
      <c r="C124" s="24" t="s">
        <v>22</v>
      </c>
      <c r="D124" s="27"/>
      <c r="E124" s="27"/>
      <c r="F124" s="22" t="str">
        <f>E15</f>
        <v>STAREZ-SPORT, a. s.</v>
      </c>
      <c r="G124" s="27"/>
      <c r="H124" s="27"/>
      <c r="I124" s="24" t="s">
        <v>26</v>
      </c>
      <c r="J124" s="25" t="str">
        <f>E21</f>
        <v>SPECIALIZED ENERGETIC COMPANY, a.s.</v>
      </c>
      <c r="K124" s="27"/>
      <c r="L124" s="3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</row>
    <row r="125" spans="1:63" s="2" customFormat="1" ht="40.15" customHeight="1">
      <c r="A125" s="27"/>
      <c r="B125" s="28"/>
      <c r="C125" s="24" t="s">
        <v>25</v>
      </c>
      <c r="D125" s="27"/>
      <c r="E125" s="27"/>
      <c r="F125" s="22" t="str">
        <f>IF(E18="","",E18)</f>
        <v xml:space="preserve"> </v>
      </c>
      <c r="G125" s="27"/>
      <c r="H125" s="27"/>
      <c r="I125" s="24" t="s">
        <v>28</v>
      </c>
      <c r="J125" s="25" t="str">
        <f>E24</f>
        <v>SPECIALIZED ENERGETIC COMPANY, a.s.</v>
      </c>
      <c r="K125" s="27"/>
      <c r="L125" s="3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</row>
    <row r="126" spans="1:63" s="2" customFormat="1" ht="10.35" customHeight="1">
      <c r="A126" s="27"/>
      <c r="B126" s="28"/>
      <c r="C126" s="27"/>
      <c r="D126" s="27"/>
      <c r="E126" s="27"/>
      <c r="F126" s="27"/>
      <c r="G126" s="27"/>
      <c r="H126" s="27"/>
      <c r="I126" s="27"/>
      <c r="J126" s="27"/>
      <c r="K126" s="27"/>
      <c r="L126" s="3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</row>
    <row r="127" spans="1:63" s="11" customFormat="1" ht="29.25" customHeight="1">
      <c r="A127" s="116"/>
      <c r="B127" s="117"/>
      <c r="C127" s="118" t="s">
        <v>115</v>
      </c>
      <c r="D127" s="119" t="s">
        <v>56</v>
      </c>
      <c r="E127" s="119" t="s">
        <v>52</v>
      </c>
      <c r="F127" s="119" t="s">
        <v>53</v>
      </c>
      <c r="G127" s="119" t="s">
        <v>116</v>
      </c>
      <c r="H127" s="119" t="s">
        <v>117</v>
      </c>
      <c r="I127" s="119" t="s">
        <v>118</v>
      </c>
      <c r="J127" s="120" t="s">
        <v>99</v>
      </c>
      <c r="K127" s="121" t="s">
        <v>119</v>
      </c>
      <c r="L127" s="122"/>
      <c r="M127" s="57" t="s">
        <v>1</v>
      </c>
      <c r="N127" s="58" t="s">
        <v>35</v>
      </c>
      <c r="O127" s="58" t="s">
        <v>120</v>
      </c>
      <c r="P127" s="58" t="s">
        <v>121</v>
      </c>
      <c r="Q127" s="58" t="s">
        <v>122</v>
      </c>
      <c r="R127" s="58" t="s">
        <v>123</v>
      </c>
      <c r="S127" s="58" t="s">
        <v>124</v>
      </c>
      <c r="T127" s="59" t="s">
        <v>125</v>
      </c>
      <c r="U127" s="116"/>
      <c r="V127" s="116"/>
      <c r="W127" s="116"/>
      <c r="X127" s="116"/>
      <c r="Y127" s="116"/>
      <c r="Z127" s="116"/>
      <c r="AA127" s="116"/>
      <c r="AB127" s="116"/>
      <c r="AC127" s="116"/>
      <c r="AD127" s="116"/>
      <c r="AE127" s="116"/>
    </row>
    <row r="128" spans="1:63" s="2" customFormat="1" ht="22.9" customHeight="1">
      <c r="A128" s="27"/>
      <c r="B128" s="28"/>
      <c r="C128" s="64" t="s">
        <v>126</v>
      </c>
      <c r="D128" s="27"/>
      <c r="E128" s="27"/>
      <c r="F128" s="27"/>
      <c r="G128" s="27"/>
      <c r="H128" s="27"/>
      <c r="I128" s="27"/>
      <c r="J128" s="123">
        <f>BK128</f>
        <v>927037.42999999993</v>
      </c>
      <c r="K128" s="27"/>
      <c r="L128" s="28"/>
      <c r="M128" s="60"/>
      <c r="N128" s="51"/>
      <c r="O128" s="61"/>
      <c r="P128" s="124">
        <f>P129+P237</f>
        <v>724.54711200000008</v>
      </c>
      <c r="Q128" s="61"/>
      <c r="R128" s="124">
        <f>R129+R237</f>
        <v>0.12692000000000001</v>
      </c>
      <c r="S128" s="61"/>
      <c r="T128" s="125">
        <f>T129+T237</f>
        <v>3.3000000000000003</v>
      </c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T128" s="15" t="s">
        <v>70</v>
      </c>
      <c r="AU128" s="15" t="s">
        <v>101</v>
      </c>
      <c r="BK128" s="126">
        <f>BK129+BK237</f>
        <v>927037.42999999993</v>
      </c>
    </row>
    <row r="129" spans="1:65" s="12" customFormat="1" ht="25.9" customHeight="1">
      <c r="B129" s="127"/>
      <c r="D129" s="128" t="s">
        <v>70</v>
      </c>
      <c r="E129" s="129" t="s">
        <v>127</v>
      </c>
      <c r="F129" s="129" t="s">
        <v>128</v>
      </c>
      <c r="J129" s="130">
        <f>BK129</f>
        <v>907057.42999999993</v>
      </c>
      <c r="L129" s="127"/>
      <c r="M129" s="131"/>
      <c r="N129" s="132"/>
      <c r="O129" s="132"/>
      <c r="P129" s="133">
        <f>P130+P165</f>
        <v>688.54711200000008</v>
      </c>
      <c r="Q129" s="132"/>
      <c r="R129" s="133">
        <f>R130+R165</f>
        <v>0.12692000000000001</v>
      </c>
      <c r="S129" s="132"/>
      <c r="T129" s="134">
        <f>T130+T165</f>
        <v>3.3000000000000003</v>
      </c>
      <c r="AR129" s="128" t="s">
        <v>129</v>
      </c>
      <c r="AT129" s="135" t="s">
        <v>70</v>
      </c>
      <c r="AU129" s="135" t="s">
        <v>71</v>
      </c>
      <c r="AY129" s="128" t="s">
        <v>130</v>
      </c>
      <c r="BK129" s="136">
        <f>BK130+BK165</f>
        <v>907057.42999999993</v>
      </c>
    </row>
    <row r="130" spans="1:65" s="12" customFormat="1" ht="22.9" customHeight="1">
      <c r="B130" s="127"/>
      <c r="D130" s="128" t="s">
        <v>70</v>
      </c>
      <c r="E130" s="137" t="s">
        <v>131</v>
      </c>
      <c r="F130" s="137" t="s">
        <v>132</v>
      </c>
      <c r="J130" s="138">
        <f>BK130</f>
        <v>422385.47</v>
      </c>
      <c r="L130" s="127"/>
      <c r="M130" s="131"/>
      <c r="N130" s="132"/>
      <c r="O130" s="132"/>
      <c r="P130" s="133">
        <f>P131+P159+P161</f>
        <v>10</v>
      </c>
      <c r="Q130" s="132"/>
      <c r="R130" s="133">
        <f>R131+R159+R161</f>
        <v>0</v>
      </c>
      <c r="S130" s="132"/>
      <c r="T130" s="134">
        <f>T131+T159+T161</f>
        <v>0</v>
      </c>
      <c r="AR130" s="128" t="s">
        <v>129</v>
      </c>
      <c r="AT130" s="135" t="s">
        <v>70</v>
      </c>
      <c r="AU130" s="135" t="s">
        <v>79</v>
      </c>
      <c r="AY130" s="128" t="s">
        <v>130</v>
      </c>
      <c r="BK130" s="136">
        <f>BK131+BK159+BK161</f>
        <v>422385.47</v>
      </c>
    </row>
    <row r="131" spans="1:65" s="12" customFormat="1" ht="20.85" customHeight="1">
      <c r="B131" s="127"/>
      <c r="D131" s="128" t="s">
        <v>70</v>
      </c>
      <c r="E131" s="137" t="s">
        <v>133</v>
      </c>
      <c r="F131" s="137" t="s">
        <v>134</v>
      </c>
      <c r="J131" s="138">
        <f>BK131</f>
        <v>178712.4</v>
      </c>
      <c r="L131" s="127"/>
      <c r="M131" s="131"/>
      <c r="N131" s="132"/>
      <c r="O131" s="132"/>
      <c r="P131" s="133">
        <f>SUM(P132:P158)</f>
        <v>0</v>
      </c>
      <c r="Q131" s="132"/>
      <c r="R131" s="133">
        <f>SUM(R132:R158)</f>
        <v>0</v>
      </c>
      <c r="S131" s="132"/>
      <c r="T131" s="134">
        <f>SUM(T132:T158)</f>
        <v>0</v>
      </c>
      <c r="AR131" s="128" t="s">
        <v>129</v>
      </c>
      <c r="AT131" s="135" t="s">
        <v>70</v>
      </c>
      <c r="AU131" s="135" t="s">
        <v>81</v>
      </c>
      <c r="AY131" s="128" t="s">
        <v>130</v>
      </c>
      <c r="BK131" s="136">
        <f>SUM(BK132:BK158)</f>
        <v>178712.4</v>
      </c>
    </row>
    <row r="132" spans="1:65" s="2" customFormat="1" ht="16.5" customHeight="1">
      <c r="A132" s="27"/>
      <c r="B132" s="139"/>
      <c r="C132" s="140" t="s">
        <v>79</v>
      </c>
      <c r="D132" s="140" t="s">
        <v>135</v>
      </c>
      <c r="E132" s="141" t="s">
        <v>136</v>
      </c>
      <c r="F132" s="142" t="s">
        <v>137</v>
      </c>
      <c r="G132" s="143" t="s">
        <v>138</v>
      </c>
      <c r="H132" s="144">
        <v>3</v>
      </c>
      <c r="I132" s="145">
        <v>9960</v>
      </c>
      <c r="J132" s="145">
        <f t="shared" ref="J132:J158" si="0">ROUND(I132*H132,2)</f>
        <v>29880</v>
      </c>
      <c r="K132" s="146"/>
      <c r="L132" s="147"/>
      <c r="M132" s="148" t="s">
        <v>1</v>
      </c>
      <c r="N132" s="149" t="s">
        <v>36</v>
      </c>
      <c r="O132" s="150">
        <v>0</v>
      </c>
      <c r="P132" s="150">
        <f t="shared" ref="P132:P158" si="1">O132*H132</f>
        <v>0</v>
      </c>
      <c r="Q132" s="150">
        <v>0</v>
      </c>
      <c r="R132" s="150">
        <f t="shared" ref="R132:R158" si="2">Q132*H132</f>
        <v>0</v>
      </c>
      <c r="S132" s="150">
        <v>0</v>
      </c>
      <c r="T132" s="151">
        <f t="shared" ref="T132:T158" si="3">S132*H132</f>
        <v>0</v>
      </c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R132" s="152" t="s">
        <v>139</v>
      </c>
      <c r="AT132" s="152" t="s">
        <v>135</v>
      </c>
      <c r="AU132" s="152" t="s">
        <v>129</v>
      </c>
      <c r="AY132" s="15" t="s">
        <v>130</v>
      </c>
      <c r="BE132" s="153">
        <f t="shared" ref="BE132:BE158" si="4">IF(N132="základní",J132,0)</f>
        <v>29880</v>
      </c>
      <c r="BF132" s="153">
        <f t="shared" ref="BF132:BF158" si="5">IF(N132="snížená",J132,0)</f>
        <v>0</v>
      </c>
      <c r="BG132" s="153">
        <f t="shared" ref="BG132:BG158" si="6">IF(N132="zákl. přenesená",J132,0)</f>
        <v>0</v>
      </c>
      <c r="BH132" s="153">
        <f t="shared" ref="BH132:BH158" si="7">IF(N132="sníž. přenesená",J132,0)</f>
        <v>0</v>
      </c>
      <c r="BI132" s="153">
        <f t="shared" ref="BI132:BI158" si="8">IF(N132="nulová",J132,0)</f>
        <v>0</v>
      </c>
      <c r="BJ132" s="15" t="s">
        <v>79</v>
      </c>
      <c r="BK132" s="153">
        <f t="shared" ref="BK132:BK158" si="9">ROUND(I132*H132,2)</f>
        <v>29880</v>
      </c>
      <c r="BL132" s="15" t="s">
        <v>140</v>
      </c>
      <c r="BM132" s="152" t="s">
        <v>141</v>
      </c>
    </row>
    <row r="133" spans="1:65" s="2" customFormat="1" ht="16.5" customHeight="1">
      <c r="A133" s="27"/>
      <c r="B133" s="139"/>
      <c r="C133" s="140" t="s">
        <v>81</v>
      </c>
      <c r="D133" s="140" t="s">
        <v>135</v>
      </c>
      <c r="E133" s="141" t="s">
        <v>142</v>
      </c>
      <c r="F133" s="142" t="s">
        <v>143</v>
      </c>
      <c r="G133" s="143" t="s">
        <v>144</v>
      </c>
      <c r="H133" s="144">
        <v>3</v>
      </c>
      <c r="I133" s="145">
        <v>2125.1999999999998</v>
      </c>
      <c r="J133" s="145">
        <f t="shared" si="0"/>
        <v>6375.6</v>
      </c>
      <c r="K133" s="146"/>
      <c r="L133" s="147"/>
      <c r="M133" s="148" t="s">
        <v>1</v>
      </c>
      <c r="N133" s="149" t="s">
        <v>36</v>
      </c>
      <c r="O133" s="150">
        <v>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R133" s="152" t="s">
        <v>139</v>
      </c>
      <c r="AT133" s="152" t="s">
        <v>135</v>
      </c>
      <c r="AU133" s="152" t="s">
        <v>129</v>
      </c>
      <c r="AY133" s="15" t="s">
        <v>130</v>
      </c>
      <c r="BE133" s="153">
        <f t="shared" si="4"/>
        <v>6375.6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5" t="s">
        <v>79</v>
      </c>
      <c r="BK133" s="153">
        <f t="shared" si="9"/>
        <v>6375.6</v>
      </c>
      <c r="BL133" s="15" t="s">
        <v>140</v>
      </c>
      <c r="BM133" s="152" t="s">
        <v>145</v>
      </c>
    </row>
    <row r="134" spans="1:65" s="2" customFormat="1" ht="16.5" customHeight="1">
      <c r="A134" s="27"/>
      <c r="B134" s="139"/>
      <c r="C134" s="140" t="s">
        <v>129</v>
      </c>
      <c r="D134" s="140" t="s">
        <v>135</v>
      </c>
      <c r="E134" s="141" t="s">
        <v>146</v>
      </c>
      <c r="F134" s="142" t="s">
        <v>147</v>
      </c>
      <c r="G134" s="143" t="s">
        <v>144</v>
      </c>
      <c r="H134" s="144">
        <v>220</v>
      </c>
      <c r="I134" s="145">
        <v>4.8</v>
      </c>
      <c r="J134" s="145">
        <f t="shared" si="0"/>
        <v>1056</v>
      </c>
      <c r="K134" s="146"/>
      <c r="L134" s="147"/>
      <c r="M134" s="148" t="s">
        <v>1</v>
      </c>
      <c r="N134" s="149" t="s">
        <v>36</v>
      </c>
      <c r="O134" s="150">
        <v>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R134" s="152" t="s">
        <v>139</v>
      </c>
      <c r="AT134" s="152" t="s">
        <v>135</v>
      </c>
      <c r="AU134" s="152" t="s">
        <v>129</v>
      </c>
      <c r="AY134" s="15" t="s">
        <v>130</v>
      </c>
      <c r="BE134" s="153">
        <f t="shared" si="4"/>
        <v>1056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5" t="s">
        <v>79</v>
      </c>
      <c r="BK134" s="153">
        <f t="shared" si="9"/>
        <v>1056</v>
      </c>
      <c r="BL134" s="15" t="s">
        <v>140</v>
      </c>
      <c r="BM134" s="152" t="s">
        <v>148</v>
      </c>
    </row>
    <row r="135" spans="1:65" s="2" customFormat="1" ht="16.5" customHeight="1">
      <c r="A135" s="27"/>
      <c r="B135" s="139"/>
      <c r="C135" s="140" t="s">
        <v>149</v>
      </c>
      <c r="D135" s="140" t="s">
        <v>135</v>
      </c>
      <c r="E135" s="141" t="s">
        <v>150</v>
      </c>
      <c r="F135" s="142" t="s">
        <v>151</v>
      </c>
      <c r="G135" s="143" t="s">
        <v>144</v>
      </c>
      <c r="H135" s="144">
        <v>25</v>
      </c>
      <c r="I135" s="145">
        <v>14.4</v>
      </c>
      <c r="J135" s="145">
        <f t="shared" si="0"/>
        <v>360</v>
      </c>
      <c r="K135" s="146"/>
      <c r="L135" s="147"/>
      <c r="M135" s="148" t="s">
        <v>1</v>
      </c>
      <c r="N135" s="149" t="s">
        <v>36</v>
      </c>
      <c r="O135" s="150">
        <v>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R135" s="152" t="s">
        <v>139</v>
      </c>
      <c r="AT135" s="152" t="s">
        <v>135</v>
      </c>
      <c r="AU135" s="152" t="s">
        <v>129</v>
      </c>
      <c r="AY135" s="15" t="s">
        <v>130</v>
      </c>
      <c r="BE135" s="153">
        <f t="shared" si="4"/>
        <v>360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5" t="s">
        <v>79</v>
      </c>
      <c r="BK135" s="153">
        <f t="shared" si="9"/>
        <v>360</v>
      </c>
      <c r="BL135" s="15" t="s">
        <v>140</v>
      </c>
      <c r="BM135" s="152" t="s">
        <v>152</v>
      </c>
    </row>
    <row r="136" spans="1:65" s="2" customFormat="1" ht="16.5" customHeight="1">
      <c r="A136" s="27"/>
      <c r="B136" s="139"/>
      <c r="C136" s="140" t="s">
        <v>153</v>
      </c>
      <c r="D136" s="140" t="s">
        <v>135</v>
      </c>
      <c r="E136" s="141" t="s">
        <v>154</v>
      </c>
      <c r="F136" s="142" t="s">
        <v>155</v>
      </c>
      <c r="G136" s="143" t="s">
        <v>156</v>
      </c>
      <c r="H136" s="144">
        <v>300</v>
      </c>
      <c r="I136" s="145">
        <v>4.8</v>
      </c>
      <c r="J136" s="145">
        <f t="shared" si="0"/>
        <v>1440</v>
      </c>
      <c r="K136" s="146"/>
      <c r="L136" s="147"/>
      <c r="M136" s="148" t="s">
        <v>1</v>
      </c>
      <c r="N136" s="149" t="s">
        <v>36</v>
      </c>
      <c r="O136" s="150">
        <v>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R136" s="152" t="s">
        <v>139</v>
      </c>
      <c r="AT136" s="152" t="s">
        <v>135</v>
      </c>
      <c r="AU136" s="152" t="s">
        <v>129</v>
      </c>
      <c r="AY136" s="15" t="s">
        <v>130</v>
      </c>
      <c r="BE136" s="153">
        <f t="shared" si="4"/>
        <v>1440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5" t="s">
        <v>79</v>
      </c>
      <c r="BK136" s="153">
        <f t="shared" si="9"/>
        <v>1440</v>
      </c>
      <c r="BL136" s="15" t="s">
        <v>140</v>
      </c>
      <c r="BM136" s="152" t="s">
        <v>157</v>
      </c>
    </row>
    <row r="137" spans="1:65" s="2" customFormat="1" ht="16.5" customHeight="1">
      <c r="A137" s="27"/>
      <c r="B137" s="139"/>
      <c r="C137" s="140" t="s">
        <v>158</v>
      </c>
      <c r="D137" s="140" t="s">
        <v>135</v>
      </c>
      <c r="E137" s="141" t="s">
        <v>159</v>
      </c>
      <c r="F137" s="142" t="s">
        <v>160</v>
      </c>
      <c r="G137" s="143" t="s">
        <v>144</v>
      </c>
      <c r="H137" s="144">
        <v>300</v>
      </c>
      <c r="I137" s="145">
        <v>57.6</v>
      </c>
      <c r="J137" s="145">
        <f t="shared" si="0"/>
        <v>17280</v>
      </c>
      <c r="K137" s="146"/>
      <c r="L137" s="147"/>
      <c r="M137" s="148" t="s">
        <v>1</v>
      </c>
      <c r="N137" s="149" t="s">
        <v>36</v>
      </c>
      <c r="O137" s="150">
        <v>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R137" s="152" t="s">
        <v>139</v>
      </c>
      <c r="AT137" s="152" t="s">
        <v>135</v>
      </c>
      <c r="AU137" s="152" t="s">
        <v>129</v>
      </c>
      <c r="AY137" s="15" t="s">
        <v>130</v>
      </c>
      <c r="BE137" s="153">
        <f t="shared" si="4"/>
        <v>17280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5" t="s">
        <v>79</v>
      </c>
      <c r="BK137" s="153">
        <f t="shared" si="9"/>
        <v>17280</v>
      </c>
      <c r="BL137" s="15" t="s">
        <v>140</v>
      </c>
      <c r="BM137" s="152" t="s">
        <v>161</v>
      </c>
    </row>
    <row r="138" spans="1:65" s="2" customFormat="1" ht="21.75" customHeight="1">
      <c r="A138" s="27"/>
      <c r="B138" s="139"/>
      <c r="C138" s="140" t="s">
        <v>162</v>
      </c>
      <c r="D138" s="140" t="s">
        <v>135</v>
      </c>
      <c r="E138" s="141" t="s">
        <v>163</v>
      </c>
      <c r="F138" s="142" t="s">
        <v>164</v>
      </c>
      <c r="G138" s="143" t="s">
        <v>144</v>
      </c>
      <c r="H138" s="144">
        <v>3</v>
      </c>
      <c r="I138" s="145">
        <v>304.8</v>
      </c>
      <c r="J138" s="145">
        <f t="shared" si="0"/>
        <v>914.4</v>
      </c>
      <c r="K138" s="146"/>
      <c r="L138" s="147"/>
      <c r="M138" s="148" t="s">
        <v>1</v>
      </c>
      <c r="N138" s="149" t="s">
        <v>36</v>
      </c>
      <c r="O138" s="150">
        <v>0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R138" s="152" t="s">
        <v>139</v>
      </c>
      <c r="AT138" s="152" t="s">
        <v>135</v>
      </c>
      <c r="AU138" s="152" t="s">
        <v>129</v>
      </c>
      <c r="AY138" s="15" t="s">
        <v>130</v>
      </c>
      <c r="BE138" s="153">
        <f t="shared" si="4"/>
        <v>914.4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5" t="s">
        <v>79</v>
      </c>
      <c r="BK138" s="153">
        <f t="shared" si="9"/>
        <v>914.4</v>
      </c>
      <c r="BL138" s="15" t="s">
        <v>140</v>
      </c>
      <c r="BM138" s="152" t="s">
        <v>165</v>
      </c>
    </row>
    <row r="139" spans="1:65" s="2" customFormat="1" ht="24.2" customHeight="1">
      <c r="A139" s="27"/>
      <c r="B139" s="139"/>
      <c r="C139" s="140" t="s">
        <v>166</v>
      </c>
      <c r="D139" s="140" t="s">
        <v>135</v>
      </c>
      <c r="E139" s="141" t="s">
        <v>167</v>
      </c>
      <c r="F139" s="142" t="s">
        <v>168</v>
      </c>
      <c r="G139" s="143" t="s">
        <v>144</v>
      </c>
      <c r="H139" s="144">
        <v>1</v>
      </c>
      <c r="I139" s="145">
        <v>312</v>
      </c>
      <c r="J139" s="145">
        <f t="shared" si="0"/>
        <v>312</v>
      </c>
      <c r="K139" s="146"/>
      <c r="L139" s="147"/>
      <c r="M139" s="148" t="s">
        <v>1</v>
      </c>
      <c r="N139" s="149" t="s">
        <v>36</v>
      </c>
      <c r="O139" s="150">
        <v>0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R139" s="152" t="s">
        <v>139</v>
      </c>
      <c r="AT139" s="152" t="s">
        <v>135</v>
      </c>
      <c r="AU139" s="152" t="s">
        <v>129</v>
      </c>
      <c r="AY139" s="15" t="s">
        <v>130</v>
      </c>
      <c r="BE139" s="153">
        <f t="shared" si="4"/>
        <v>312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5" t="s">
        <v>79</v>
      </c>
      <c r="BK139" s="153">
        <f t="shared" si="9"/>
        <v>312</v>
      </c>
      <c r="BL139" s="15" t="s">
        <v>140</v>
      </c>
      <c r="BM139" s="152" t="s">
        <v>169</v>
      </c>
    </row>
    <row r="140" spans="1:65" s="2" customFormat="1" ht="16.5" customHeight="1">
      <c r="A140" s="27"/>
      <c r="B140" s="139"/>
      <c r="C140" s="140" t="s">
        <v>170</v>
      </c>
      <c r="D140" s="140" t="s">
        <v>135</v>
      </c>
      <c r="E140" s="141" t="s">
        <v>171</v>
      </c>
      <c r="F140" s="142" t="s">
        <v>172</v>
      </c>
      <c r="G140" s="143" t="s">
        <v>144</v>
      </c>
      <c r="H140" s="144">
        <v>2</v>
      </c>
      <c r="I140" s="145">
        <v>189.6</v>
      </c>
      <c r="J140" s="145">
        <f t="shared" si="0"/>
        <v>379.2</v>
      </c>
      <c r="K140" s="146"/>
      <c r="L140" s="147"/>
      <c r="M140" s="148" t="s">
        <v>1</v>
      </c>
      <c r="N140" s="149" t="s">
        <v>36</v>
      </c>
      <c r="O140" s="150">
        <v>0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R140" s="152" t="s">
        <v>139</v>
      </c>
      <c r="AT140" s="152" t="s">
        <v>135</v>
      </c>
      <c r="AU140" s="152" t="s">
        <v>129</v>
      </c>
      <c r="AY140" s="15" t="s">
        <v>130</v>
      </c>
      <c r="BE140" s="153">
        <f t="shared" si="4"/>
        <v>379.2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5" t="s">
        <v>79</v>
      </c>
      <c r="BK140" s="153">
        <f t="shared" si="9"/>
        <v>379.2</v>
      </c>
      <c r="BL140" s="15" t="s">
        <v>140</v>
      </c>
      <c r="BM140" s="152" t="s">
        <v>173</v>
      </c>
    </row>
    <row r="141" spans="1:65" s="2" customFormat="1" ht="21.75" customHeight="1">
      <c r="A141" s="27"/>
      <c r="B141" s="139"/>
      <c r="C141" s="140" t="s">
        <v>174</v>
      </c>
      <c r="D141" s="140" t="s">
        <v>135</v>
      </c>
      <c r="E141" s="141" t="s">
        <v>175</v>
      </c>
      <c r="F141" s="142" t="s">
        <v>176</v>
      </c>
      <c r="G141" s="143" t="s">
        <v>144</v>
      </c>
      <c r="H141" s="144">
        <v>2</v>
      </c>
      <c r="I141" s="145">
        <v>162</v>
      </c>
      <c r="J141" s="145">
        <f t="shared" si="0"/>
        <v>324</v>
      </c>
      <c r="K141" s="146"/>
      <c r="L141" s="147"/>
      <c r="M141" s="148" t="s">
        <v>1</v>
      </c>
      <c r="N141" s="149" t="s">
        <v>36</v>
      </c>
      <c r="O141" s="150">
        <v>0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R141" s="152" t="s">
        <v>139</v>
      </c>
      <c r="AT141" s="152" t="s">
        <v>135</v>
      </c>
      <c r="AU141" s="152" t="s">
        <v>129</v>
      </c>
      <c r="AY141" s="15" t="s">
        <v>130</v>
      </c>
      <c r="BE141" s="153">
        <f t="shared" si="4"/>
        <v>324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5" t="s">
        <v>79</v>
      </c>
      <c r="BK141" s="153">
        <f t="shared" si="9"/>
        <v>324</v>
      </c>
      <c r="BL141" s="15" t="s">
        <v>140</v>
      </c>
      <c r="BM141" s="152" t="s">
        <v>177</v>
      </c>
    </row>
    <row r="142" spans="1:65" s="2" customFormat="1" ht="21.75" customHeight="1">
      <c r="A142" s="27"/>
      <c r="B142" s="139"/>
      <c r="C142" s="140" t="s">
        <v>178</v>
      </c>
      <c r="D142" s="140" t="s">
        <v>135</v>
      </c>
      <c r="E142" s="141" t="s">
        <v>179</v>
      </c>
      <c r="F142" s="142" t="s">
        <v>180</v>
      </c>
      <c r="G142" s="143" t="s">
        <v>156</v>
      </c>
      <c r="H142" s="144">
        <v>300</v>
      </c>
      <c r="I142" s="145">
        <v>75.959999999999994</v>
      </c>
      <c r="J142" s="145">
        <f t="shared" si="0"/>
        <v>22788</v>
      </c>
      <c r="K142" s="146"/>
      <c r="L142" s="147"/>
      <c r="M142" s="148" t="s">
        <v>1</v>
      </c>
      <c r="N142" s="149" t="s">
        <v>36</v>
      </c>
      <c r="O142" s="150">
        <v>0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R142" s="152" t="s">
        <v>139</v>
      </c>
      <c r="AT142" s="152" t="s">
        <v>135</v>
      </c>
      <c r="AU142" s="152" t="s">
        <v>129</v>
      </c>
      <c r="AY142" s="15" t="s">
        <v>130</v>
      </c>
      <c r="BE142" s="153">
        <f t="shared" si="4"/>
        <v>22788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5" t="s">
        <v>79</v>
      </c>
      <c r="BK142" s="153">
        <f t="shared" si="9"/>
        <v>22788</v>
      </c>
      <c r="BL142" s="15" t="s">
        <v>140</v>
      </c>
      <c r="BM142" s="152" t="s">
        <v>181</v>
      </c>
    </row>
    <row r="143" spans="1:65" s="2" customFormat="1" ht="16.5" customHeight="1">
      <c r="A143" s="27"/>
      <c r="B143" s="139"/>
      <c r="C143" s="140" t="s">
        <v>182</v>
      </c>
      <c r="D143" s="140" t="s">
        <v>135</v>
      </c>
      <c r="E143" s="141" t="s">
        <v>183</v>
      </c>
      <c r="F143" s="142" t="s">
        <v>184</v>
      </c>
      <c r="G143" s="143" t="s">
        <v>144</v>
      </c>
      <c r="H143" s="144">
        <v>2</v>
      </c>
      <c r="I143" s="145">
        <v>25020</v>
      </c>
      <c r="J143" s="145">
        <f t="shared" si="0"/>
        <v>50040</v>
      </c>
      <c r="K143" s="146"/>
      <c r="L143" s="147"/>
      <c r="M143" s="148" t="s">
        <v>1</v>
      </c>
      <c r="N143" s="149" t="s">
        <v>36</v>
      </c>
      <c r="O143" s="150">
        <v>0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R143" s="152" t="s">
        <v>139</v>
      </c>
      <c r="AT143" s="152" t="s">
        <v>135</v>
      </c>
      <c r="AU143" s="152" t="s">
        <v>129</v>
      </c>
      <c r="AY143" s="15" t="s">
        <v>130</v>
      </c>
      <c r="BE143" s="153">
        <f t="shared" si="4"/>
        <v>50040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5" t="s">
        <v>79</v>
      </c>
      <c r="BK143" s="153">
        <f t="shared" si="9"/>
        <v>50040</v>
      </c>
      <c r="BL143" s="15" t="s">
        <v>140</v>
      </c>
      <c r="BM143" s="152" t="s">
        <v>185</v>
      </c>
    </row>
    <row r="144" spans="1:65" s="2" customFormat="1" ht="16.5" customHeight="1">
      <c r="A144" s="27"/>
      <c r="B144" s="139"/>
      <c r="C144" s="140" t="s">
        <v>186</v>
      </c>
      <c r="D144" s="140" t="s">
        <v>135</v>
      </c>
      <c r="E144" s="141" t="s">
        <v>187</v>
      </c>
      <c r="F144" s="142" t="s">
        <v>188</v>
      </c>
      <c r="G144" s="143" t="s">
        <v>144</v>
      </c>
      <c r="H144" s="144">
        <v>2</v>
      </c>
      <c r="I144" s="145">
        <v>84</v>
      </c>
      <c r="J144" s="145">
        <f t="shared" si="0"/>
        <v>168</v>
      </c>
      <c r="K144" s="146"/>
      <c r="L144" s="147"/>
      <c r="M144" s="148" t="s">
        <v>1</v>
      </c>
      <c r="N144" s="149" t="s">
        <v>36</v>
      </c>
      <c r="O144" s="150">
        <v>0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R144" s="152" t="s">
        <v>139</v>
      </c>
      <c r="AT144" s="152" t="s">
        <v>135</v>
      </c>
      <c r="AU144" s="152" t="s">
        <v>129</v>
      </c>
      <c r="AY144" s="15" t="s">
        <v>130</v>
      </c>
      <c r="BE144" s="153">
        <f t="shared" si="4"/>
        <v>168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5" t="s">
        <v>79</v>
      </c>
      <c r="BK144" s="153">
        <f t="shared" si="9"/>
        <v>168</v>
      </c>
      <c r="BL144" s="15" t="s">
        <v>140</v>
      </c>
      <c r="BM144" s="152" t="s">
        <v>189</v>
      </c>
    </row>
    <row r="145" spans="1:65" s="2" customFormat="1" ht="16.5" customHeight="1">
      <c r="A145" s="27"/>
      <c r="B145" s="139"/>
      <c r="C145" s="140" t="s">
        <v>190</v>
      </c>
      <c r="D145" s="140" t="s">
        <v>135</v>
      </c>
      <c r="E145" s="141" t="s">
        <v>191</v>
      </c>
      <c r="F145" s="142" t="s">
        <v>192</v>
      </c>
      <c r="G145" s="143" t="s">
        <v>144</v>
      </c>
      <c r="H145" s="144">
        <v>1</v>
      </c>
      <c r="I145" s="145">
        <v>15000</v>
      </c>
      <c r="J145" s="145">
        <f t="shared" si="0"/>
        <v>15000</v>
      </c>
      <c r="K145" s="146"/>
      <c r="L145" s="147"/>
      <c r="M145" s="148" t="s">
        <v>1</v>
      </c>
      <c r="N145" s="149" t="s">
        <v>36</v>
      </c>
      <c r="O145" s="150">
        <v>0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R145" s="152" t="s">
        <v>139</v>
      </c>
      <c r="AT145" s="152" t="s">
        <v>135</v>
      </c>
      <c r="AU145" s="152" t="s">
        <v>129</v>
      </c>
      <c r="AY145" s="15" t="s">
        <v>130</v>
      </c>
      <c r="BE145" s="153">
        <f t="shared" si="4"/>
        <v>15000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5" t="s">
        <v>79</v>
      </c>
      <c r="BK145" s="153">
        <f t="shared" si="9"/>
        <v>15000</v>
      </c>
      <c r="BL145" s="15" t="s">
        <v>140</v>
      </c>
      <c r="BM145" s="152" t="s">
        <v>193</v>
      </c>
    </row>
    <row r="146" spans="1:65" s="2" customFormat="1" ht="16.5" customHeight="1">
      <c r="A146" s="27"/>
      <c r="B146" s="139"/>
      <c r="C146" s="140" t="s">
        <v>8</v>
      </c>
      <c r="D146" s="140" t="s">
        <v>135</v>
      </c>
      <c r="E146" s="141" t="s">
        <v>194</v>
      </c>
      <c r="F146" s="142" t="s">
        <v>195</v>
      </c>
      <c r="G146" s="143" t="s">
        <v>156</v>
      </c>
      <c r="H146" s="144">
        <v>5</v>
      </c>
      <c r="I146" s="145">
        <v>117.6</v>
      </c>
      <c r="J146" s="145">
        <f t="shared" si="0"/>
        <v>588</v>
      </c>
      <c r="K146" s="146"/>
      <c r="L146" s="147"/>
      <c r="M146" s="148" t="s">
        <v>1</v>
      </c>
      <c r="N146" s="149" t="s">
        <v>36</v>
      </c>
      <c r="O146" s="150">
        <v>0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R146" s="152" t="s">
        <v>139</v>
      </c>
      <c r="AT146" s="152" t="s">
        <v>135</v>
      </c>
      <c r="AU146" s="152" t="s">
        <v>129</v>
      </c>
      <c r="AY146" s="15" t="s">
        <v>130</v>
      </c>
      <c r="BE146" s="153">
        <f t="shared" si="4"/>
        <v>588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5" t="s">
        <v>79</v>
      </c>
      <c r="BK146" s="153">
        <f t="shared" si="9"/>
        <v>588</v>
      </c>
      <c r="BL146" s="15" t="s">
        <v>140</v>
      </c>
      <c r="BM146" s="152" t="s">
        <v>196</v>
      </c>
    </row>
    <row r="147" spans="1:65" s="2" customFormat="1" ht="21.75" customHeight="1">
      <c r="A147" s="27"/>
      <c r="B147" s="139"/>
      <c r="C147" s="140" t="s">
        <v>197</v>
      </c>
      <c r="D147" s="140" t="s">
        <v>135</v>
      </c>
      <c r="E147" s="141" t="s">
        <v>198</v>
      </c>
      <c r="F147" s="142" t="s">
        <v>199</v>
      </c>
      <c r="G147" s="143" t="s">
        <v>144</v>
      </c>
      <c r="H147" s="144">
        <v>3</v>
      </c>
      <c r="I147" s="145">
        <v>180</v>
      </c>
      <c r="J147" s="145">
        <f t="shared" si="0"/>
        <v>540</v>
      </c>
      <c r="K147" s="146"/>
      <c r="L147" s="147"/>
      <c r="M147" s="148" t="s">
        <v>1</v>
      </c>
      <c r="N147" s="149" t="s">
        <v>36</v>
      </c>
      <c r="O147" s="150">
        <v>0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R147" s="152" t="s">
        <v>139</v>
      </c>
      <c r="AT147" s="152" t="s">
        <v>135</v>
      </c>
      <c r="AU147" s="152" t="s">
        <v>129</v>
      </c>
      <c r="AY147" s="15" t="s">
        <v>130</v>
      </c>
      <c r="BE147" s="153">
        <f t="shared" si="4"/>
        <v>540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5" t="s">
        <v>79</v>
      </c>
      <c r="BK147" s="153">
        <f t="shared" si="9"/>
        <v>540</v>
      </c>
      <c r="BL147" s="15" t="s">
        <v>140</v>
      </c>
      <c r="BM147" s="152" t="s">
        <v>200</v>
      </c>
    </row>
    <row r="148" spans="1:65" s="2" customFormat="1" ht="24.2" customHeight="1">
      <c r="A148" s="27"/>
      <c r="B148" s="139"/>
      <c r="C148" s="140" t="s">
        <v>201</v>
      </c>
      <c r="D148" s="140" t="s">
        <v>135</v>
      </c>
      <c r="E148" s="141" t="s">
        <v>202</v>
      </c>
      <c r="F148" s="142" t="s">
        <v>203</v>
      </c>
      <c r="G148" s="143" t="s">
        <v>144</v>
      </c>
      <c r="H148" s="144">
        <v>3</v>
      </c>
      <c r="I148" s="145">
        <v>660</v>
      </c>
      <c r="J148" s="145">
        <f t="shared" si="0"/>
        <v>1980</v>
      </c>
      <c r="K148" s="146"/>
      <c r="L148" s="147"/>
      <c r="M148" s="148" t="s">
        <v>1</v>
      </c>
      <c r="N148" s="149" t="s">
        <v>36</v>
      </c>
      <c r="O148" s="150">
        <v>0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R148" s="152" t="s">
        <v>139</v>
      </c>
      <c r="AT148" s="152" t="s">
        <v>135</v>
      </c>
      <c r="AU148" s="152" t="s">
        <v>129</v>
      </c>
      <c r="AY148" s="15" t="s">
        <v>130</v>
      </c>
      <c r="BE148" s="153">
        <f t="shared" si="4"/>
        <v>1980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5" t="s">
        <v>79</v>
      </c>
      <c r="BK148" s="153">
        <f t="shared" si="9"/>
        <v>1980</v>
      </c>
      <c r="BL148" s="15" t="s">
        <v>140</v>
      </c>
      <c r="BM148" s="152" t="s">
        <v>204</v>
      </c>
    </row>
    <row r="149" spans="1:65" s="2" customFormat="1" ht="16.5" customHeight="1">
      <c r="A149" s="27"/>
      <c r="B149" s="139"/>
      <c r="C149" s="140" t="s">
        <v>205</v>
      </c>
      <c r="D149" s="140" t="s">
        <v>135</v>
      </c>
      <c r="E149" s="141" t="s">
        <v>206</v>
      </c>
      <c r="F149" s="142" t="s">
        <v>207</v>
      </c>
      <c r="G149" s="143" t="s">
        <v>208</v>
      </c>
      <c r="H149" s="144">
        <v>1</v>
      </c>
      <c r="I149" s="145">
        <v>13440</v>
      </c>
      <c r="J149" s="145">
        <f t="shared" si="0"/>
        <v>13440</v>
      </c>
      <c r="K149" s="146"/>
      <c r="L149" s="147"/>
      <c r="M149" s="148" t="s">
        <v>1</v>
      </c>
      <c r="N149" s="149" t="s">
        <v>36</v>
      </c>
      <c r="O149" s="150">
        <v>0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R149" s="152" t="s">
        <v>139</v>
      </c>
      <c r="AT149" s="152" t="s">
        <v>135</v>
      </c>
      <c r="AU149" s="152" t="s">
        <v>129</v>
      </c>
      <c r="AY149" s="15" t="s">
        <v>130</v>
      </c>
      <c r="BE149" s="153">
        <f t="shared" si="4"/>
        <v>13440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5" t="s">
        <v>79</v>
      </c>
      <c r="BK149" s="153">
        <f t="shared" si="9"/>
        <v>13440</v>
      </c>
      <c r="BL149" s="15" t="s">
        <v>140</v>
      </c>
      <c r="BM149" s="152" t="s">
        <v>209</v>
      </c>
    </row>
    <row r="150" spans="1:65" s="2" customFormat="1" ht="16.5" customHeight="1">
      <c r="A150" s="27"/>
      <c r="B150" s="139"/>
      <c r="C150" s="140" t="s">
        <v>210</v>
      </c>
      <c r="D150" s="140" t="s">
        <v>135</v>
      </c>
      <c r="E150" s="141" t="s">
        <v>211</v>
      </c>
      <c r="F150" s="142" t="s">
        <v>212</v>
      </c>
      <c r="G150" s="143" t="s">
        <v>144</v>
      </c>
      <c r="H150" s="144">
        <v>3</v>
      </c>
      <c r="I150" s="145">
        <v>432</v>
      </c>
      <c r="J150" s="145">
        <f t="shared" si="0"/>
        <v>1296</v>
      </c>
      <c r="K150" s="146"/>
      <c r="L150" s="147"/>
      <c r="M150" s="148" t="s">
        <v>1</v>
      </c>
      <c r="N150" s="149" t="s">
        <v>36</v>
      </c>
      <c r="O150" s="150">
        <v>0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R150" s="152" t="s">
        <v>139</v>
      </c>
      <c r="AT150" s="152" t="s">
        <v>135</v>
      </c>
      <c r="AU150" s="152" t="s">
        <v>129</v>
      </c>
      <c r="AY150" s="15" t="s">
        <v>130</v>
      </c>
      <c r="BE150" s="153">
        <f t="shared" si="4"/>
        <v>1296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5" t="s">
        <v>79</v>
      </c>
      <c r="BK150" s="153">
        <f t="shared" si="9"/>
        <v>1296</v>
      </c>
      <c r="BL150" s="15" t="s">
        <v>140</v>
      </c>
      <c r="BM150" s="152" t="s">
        <v>213</v>
      </c>
    </row>
    <row r="151" spans="1:65" s="2" customFormat="1" ht="16.5" customHeight="1">
      <c r="A151" s="27"/>
      <c r="B151" s="139"/>
      <c r="C151" s="140" t="s">
        <v>214</v>
      </c>
      <c r="D151" s="140" t="s">
        <v>135</v>
      </c>
      <c r="E151" s="141" t="s">
        <v>215</v>
      </c>
      <c r="F151" s="142" t="s">
        <v>216</v>
      </c>
      <c r="G151" s="143" t="s">
        <v>144</v>
      </c>
      <c r="H151" s="144">
        <v>3</v>
      </c>
      <c r="I151" s="145">
        <v>744</v>
      </c>
      <c r="J151" s="145">
        <f t="shared" si="0"/>
        <v>2232</v>
      </c>
      <c r="K151" s="146"/>
      <c r="L151" s="147"/>
      <c r="M151" s="148" t="s">
        <v>1</v>
      </c>
      <c r="N151" s="149" t="s">
        <v>36</v>
      </c>
      <c r="O151" s="150">
        <v>0</v>
      </c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R151" s="152" t="s">
        <v>139</v>
      </c>
      <c r="AT151" s="152" t="s">
        <v>135</v>
      </c>
      <c r="AU151" s="152" t="s">
        <v>129</v>
      </c>
      <c r="AY151" s="15" t="s">
        <v>130</v>
      </c>
      <c r="BE151" s="153">
        <f t="shared" si="4"/>
        <v>2232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5" t="s">
        <v>79</v>
      </c>
      <c r="BK151" s="153">
        <f t="shared" si="9"/>
        <v>2232</v>
      </c>
      <c r="BL151" s="15" t="s">
        <v>140</v>
      </c>
      <c r="BM151" s="152" t="s">
        <v>217</v>
      </c>
    </row>
    <row r="152" spans="1:65" s="2" customFormat="1" ht="16.5" customHeight="1">
      <c r="A152" s="27"/>
      <c r="B152" s="139"/>
      <c r="C152" s="140" t="s">
        <v>7</v>
      </c>
      <c r="D152" s="140" t="s">
        <v>135</v>
      </c>
      <c r="E152" s="141" t="s">
        <v>218</v>
      </c>
      <c r="F152" s="142" t="s">
        <v>219</v>
      </c>
      <c r="G152" s="143" t="s">
        <v>144</v>
      </c>
      <c r="H152" s="144">
        <v>3</v>
      </c>
      <c r="I152" s="145">
        <v>648</v>
      </c>
      <c r="J152" s="145">
        <f t="shared" si="0"/>
        <v>1944</v>
      </c>
      <c r="K152" s="146"/>
      <c r="L152" s="147"/>
      <c r="M152" s="148" t="s">
        <v>1</v>
      </c>
      <c r="N152" s="149" t="s">
        <v>36</v>
      </c>
      <c r="O152" s="150">
        <v>0</v>
      </c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R152" s="152" t="s">
        <v>139</v>
      </c>
      <c r="AT152" s="152" t="s">
        <v>135</v>
      </c>
      <c r="AU152" s="152" t="s">
        <v>129</v>
      </c>
      <c r="AY152" s="15" t="s">
        <v>130</v>
      </c>
      <c r="BE152" s="153">
        <f t="shared" si="4"/>
        <v>1944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5" t="s">
        <v>79</v>
      </c>
      <c r="BK152" s="153">
        <f t="shared" si="9"/>
        <v>1944</v>
      </c>
      <c r="BL152" s="15" t="s">
        <v>140</v>
      </c>
      <c r="BM152" s="152" t="s">
        <v>220</v>
      </c>
    </row>
    <row r="153" spans="1:65" s="2" customFormat="1" ht="16.5" customHeight="1">
      <c r="A153" s="27"/>
      <c r="B153" s="139"/>
      <c r="C153" s="140" t="s">
        <v>221</v>
      </c>
      <c r="D153" s="140" t="s">
        <v>135</v>
      </c>
      <c r="E153" s="141" t="s">
        <v>222</v>
      </c>
      <c r="F153" s="142" t="s">
        <v>223</v>
      </c>
      <c r="G153" s="143" t="s">
        <v>144</v>
      </c>
      <c r="H153" s="144">
        <v>3</v>
      </c>
      <c r="I153" s="145">
        <v>70.8</v>
      </c>
      <c r="J153" s="145">
        <f t="shared" si="0"/>
        <v>212.4</v>
      </c>
      <c r="K153" s="146"/>
      <c r="L153" s="147"/>
      <c r="M153" s="148" t="s">
        <v>1</v>
      </c>
      <c r="N153" s="149" t="s">
        <v>36</v>
      </c>
      <c r="O153" s="150">
        <v>0</v>
      </c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R153" s="152" t="s">
        <v>139</v>
      </c>
      <c r="AT153" s="152" t="s">
        <v>135</v>
      </c>
      <c r="AU153" s="152" t="s">
        <v>129</v>
      </c>
      <c r="AY153" s="15" t="s">
        <v>130</v>
      </c>
      <c r="BE153" s="153">
        <f t="shared" si="4"/>
        <v>212.4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5" t="s">
        <v>79</v>
      </c>
      <c r="BK153" s="153">
        <f t="shared" si="9"/>
        <v>212.4</v>
      </c>
      <c r="BL153" s="15" t="s">
        <v>140</v>
      </c>
      <c r="BM153" s="152" t="s">
        <v>224</v>
      </c>
    </row>
    <row r="154" spans="1:65" s="2" customFormat="1" ht="16.5" customHeight="1">
      <c r="A154" s="27"/>
      <c r="B154" s="139"/>
      <c r="C154" s="140" t="s">
        <v>225</v>
      </c>
      <c r="D154" s="140" t="s">
        <v>135</v>
      </c>
      <c r="E154" s="141" t="s">
        <v>226</v>
      </c>
      <c r="F154" s="142" t="s">
        <v>227</v>
      </c>
      <c r="G154" s="143" t="s">
        <v>144</v>
      </c>
      <c r="H154" s="144">
        <v>1</v>
      </c>
      <c r="I154" s="145">
        <v>64.8</v>
      </c>
      <c r="J154" s="145">
        <f t="shared" si="0"/>
        <v>64.8</v>
      </c>
      <c r="K154" s="146"/>
      <c r="L154" s="147"/>
      <c r="M154" s="148" t="s">
        <v>1</v>
      </c>
      <c r="N154" s="149" t="s">
        <v>36</v>
      </c>
      <c r="O154" s="150">
        <v>0</v>
      </c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R154" s="152" t="s">
        <v>139</v>
      </c>
      <c r="AT154" s="152" t="s">
        <v>135</v>
      </c>
      <c r="AU154" s="152" t="s">
        <v>129</v>
      </c>
      <c r="AY154" s="15" t="s">
        <v>130</v>
      </c>
      <c r="BE154" s="153">
        <f t="shared" si="4"/>
        <v>64.8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5" t="s">
        <v>79</v>
      </c>
      <c r="BK154" s="153">
        <f t="shared" si="9"/>
        <v>64.8</v>
      </c>
      <c r="BL154" s="15" t="s">
        <v>140</v>
      </c>
      <c r="BM154" s="152" t="s">
        <v>228</v>
      </c>
    </row>
    <row r="155" spans="1:65" s="2" customFormat="1" ht="24.2" customHeight="1">
      <c r="A155" s="27"/>
      <c r="B155" s="139"/>
      <c r="C155" s="140" t="s">
        <v>229</v>
      </c>
      <c r="D155" s="140" t="s">
        <v>135</v>
      </c>
      <c r="E155" s="141" t="s">
        <v>230</v>
      </c>
      <c r="F155" s="142" t="s">
        <v>231</v>
      </c>
      <c r="G155" s="143" t="s">
        <v>144</v>
      </c>
      <c r="H155" s="144">
        <v>1</v>
      </c>
      <c r="I155" s="145">
        <v>180</v>
      </c>
      <c r="J155" s="145">
        <f t="shared" si="0"/>
        <v>180</v>
      </c>
      <c r="K155" s="146"/>
      <c r="L155" s="147"/>
      <c r="M155" s="148" t="s">
        <v>1</v>
      </c>
      <c r="N155" s="149" t="s">
        <v>36</v>
      </c>
      <c r="O155" s="150">
        <v>0</v>
      </c>
      <c r="P155" s="150">
        <f t="shared" si="1"/>
        <v>0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R155" s="152" t="s">
        <v>139</v>
      </c>
      <c r="AT155" s="152" t="s">
        <v>135</v>
      </c>
      <c r="AU155" s="152" t="s">
        <v>129</v>
      </c>
      <c r="AY155" s="15" t="s">
        <v>130</v>
      </c>
      <c r="BE155" s="153">
        <f t="shared" si="4"/>
        <v>180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5" t="s">
        <v>79</v>
      </c>
      <c r="BK155" s="153">
        <f t="shared" si="9"/>
        <v>180</v>
      </c>
      <c r="BL155" s="15" t="s">
        <v>140</v>
      </c>
      <c r="BM155" s="152" t="s">
        <v>232</v>
      </c>
    </row>
    <row r="156" spans="1:65" s="2" customFormat="1" ht="16.5" customHeight="1">
      <c r="A156" s="27"/>
      <c r="B156" s="139"/>
      <c r="C156" s="140" t="s">
        <v>233</v>
      </c>
      <c r="D156" s="140" t="s">
        <v>135</v>
      </c>
      <c r="E156" s="141" t="s">
        <v>234</v>
      </c>
      <c r="F156" s="142" t="s">
        <v>235</v>
      </c>
      <c r="G156" s="143" t="s">
        <v>156</v>
      </c>
      <c r="H156" s="144">
        <v>75</v>
      </c>
      <c r="I156" s="145">
        <v>98.4</v>
      </c>
      <c r="J156" s="145">
        <f t="shared" si="0"/>
        <v>7380</v>
      </c>
      <c r="K156" s="146"/>
      <c r="L156" s="147"/>
      <c r="M156" s="148" t="s">
        <v>1</v>
      </c>
      <c r="N156" s="149" t="s">
        <v>36</v>
      </c>
      <c r="O156" s="150">
        <v>0</v>
      </c>
      <c r="P156" s="150">
        <f t="shared" si="1"/>
        <v>0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R156" s="152" t="s">
        <v>139</v>
      </c>
      <c r="AT156" s="152" t="s">
        <v>135</v>
      </c>
      <c r="AU156" s="152" t="s">
        <v>129</v>
      </c>
      <c r="AY156" s="15" t="s">
        <v>130</v>
      </c>
      <c r="BE156" s="153">
        <f t="shared" si="4"/>
        <v>7380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5" t="s">
        <v>79</v>
      </c>
      <c r="BK156" s="153">
        <f t="shared" si="9"/>
        <v>7380</v>
      </c>
      <c r="BL156" s="15" t="s">
        <v>140</v>
      </c>
      <c r="BM156" s="152" t="s">
        <v>236</v>
      </c>
    </row>
    <row r="157" spans="1:65" s="2" customFormat="1" ht="16.5" customHeight="1">
      <c r="A157" s="27"/>
      <c r="B157" s="139"/>
      <c r="C157" s="140" t="s">
        <v>237</v>
      </c>
      <c r="D157" s="140" t="s">
        <v>135</v>
      </c>
      <c r="E157" s="141" t="s">
        <v>238</v>
      </c>
      <c r="F157" s="142" t="s">
        <v>239</v>
      </c>
      <c r="G157" s="143" t="s">
        <v>144</v>
      </c>
      <c r="H157" s="144">
        <v>9</v>
      </c>
      <c r="I157" s="145">
        <v>264</v>
      </c>
      <c r="J157" s="145">
        <f t="shared" si="0"/>
        <v>2376</v>
      </c>
      <c r="K157" s="146"/>
      <c r="L157" s="147"/>
      <c r="M157" s="148" t="s">
        <v>1</v>
      </c>
      <c r="N157" s="149" t="s">
        <v>36</v>
      </c>
      <c r="O157" s="150">
        <v>0</v>
      </c>
      <c r="P157" s="150">
        <f t="shared" si="1"/>
        <v>0</v>
      </c>
      <c r="Q157" s="150">
        <v>0</v>
      </c>
      <c r="R157" s="150">
        <f t="shared" si="2"/>
        <v>0</v>
      </c>
      <c r="S157" s="150">
        <v>0</v>
      </c>
      <c r="T157" s="151">
        <f t="shared" si="3"/>
        <v>0</v>
      </c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R157" s="152" t="s">
        <v>139</v>
      </c>
      <c r="AT157" s="152" t="s">
        <v>135</v>
      </c>
      <c r="AU157" s="152" t="s">
        <v>129</v>
      </c>
      <c r="AY157" s="15" t="s">
        <v>130</v>
      </c>
      <c r="BE157" s="153">
        <f t="shared" si="4"/>
        <v>2376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5" t="s">
        <v>79</v>
      </c>
      <c r="BK157" s="153">
        <f t="shared" si="9"/>
        <v>2376</v>
      </c>
      <c r="BL157" s="15" t="s">
        <v>140</v>
      </c>
      <c r="BM157" s="152" t="s">
        <v>240</v>
      </c>
    </row>
    <row r="158" spans="1:65" s="2" customFormat="1" ht="16.5" customHeight="1">
      <c r="A158" s="27"/>
      <c r="B158" s="139"/>
      <c r="C158" s="140" t="s">
        <v>241</v>
      </c>
      <c r="D158" s="140" t="s">
        <v>135</v>
      </c>
      <c r="E158" s="141" t="s">
        <v>242</v>
      </c>
      <c r="F158" s="142" t="s">
        <v>243</v>
      </c>
      <c r="G158" s="143" t="s">
        <v>244</v>
      </c>
      <c r="H158" s="144">
        <v>3</v>
      </c>
      <c r="I158" s="145">
        <v>54</v>
      </c>
      <c r="J158" s="145">
        <f t="shared" si="0"/>
        <v>162</v>
      </c>
      <c r="K158" s="146"/>
      <c r="L158" s="147"/>
      <c r="M158" s="148" t="s">
        <v>1</v>
      </c>
      <c r="N158" s="149" t="s">
        <v>36</v>
      </c>
      <c r="O158" s="150">
        <v>0</v>
      </c>
      <c r="P158" s="150">
        <f t="shared" si="1"/>
        <v>0</v>
      </c>
      <c r="Q158" s="150">
        <v>0</v>
      </c>
      <c r="R158" s="150">
        <f t="shared" si="2"/>
        <v>0</v>
      </c>
      <c r="S158" s="150">
        <v>0</v>
      </c>
      <c r="T158" s="151">
        <f t="shared" si="3"/>
        <v>0</v>
      </c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R158" s="152" t="s">
        <v>139</v>
      </c>
      <c r="AT158" s="152" t="s">
        <v>135</v>
      </c>
      <c r="AU158" s="152" t="s">
        <v>129</v>
      </c>
      <c r="AY158" s="15" t="s">
        <v>130</v>
      </c>
      <c r="BE158" s="153">
        <f t="shared" si="4"/>
        <v>162</v>
      </c>
      <c r="BF158" s="153">
        <f t="shared" si="5"/>
        <v>0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5" t="s">
        <v>79</v>
      </c>
      <c r="BK158" s="153">
        <f t="shared" si="9"/>
        <v>162</v>
      </c>
      <c r="BL158" s="15" t="s">
        <v>140</v>
      </c>
      <c r="BM158" s="152" t="s">
        <v>245</v>
      </c>
    </row>
    <row r="159" spans="1:65" s="12" customFormat="1" ht="20.85" customHeight="1">
      <c r="B159" s="127"/>
      <c r="D159" s="128" t="s">
        <v>70</v>
      </c>
      <c r="E159" s="137" t="s">
        <v>246</v>
      </c>
      <c r="F159" s="137" t="s">
        <v>247</v>
      </c>
      <c r="J159" s="138">
        <f>BK159</f>
        <v>226193.07</v>
      </c>
      <c r="L159" s="127"/>
      <c r="M159" s="131"/>
      <c r="N159" s="132"/>
      <c r="O159" s="132"/>
      <c r="P159" s="133">
        <f>P160</f>
        <v>0</v>
      </c>
      <c r="Q159" s="132"/>
      <c r="R159" s="133">
        <f>R160</f>
        <v>0</v>
      </c>
      <c r="S159" s="132"/>
      <c r="T159" s="134">
        <f>T160</f>
        <v>0</v>
      </c>
      <c r="AR159" s="128" t="s">
        <v>129</v>
      </c>
      <c r="AT159" s="135" t="s">
        <v>70</v>
      </c>
      <c r="AU159" s="135" t="s">
        <v>81</v>
      </c>
      <c r="AY159" s="128" t="s">
        <v>130</v>
      </c>
      <c r="BK159" s="136">
        <f>BK160</f>
        <v>226193.07</v>
      </c>
    </row>
    <row r="160" spans="1:65" s="2" customFormat="1" ht="16.5" customHeight="1">
      <c r="A160" s="27"/>
      <c r="B160" s="139"/>
      <c r="C160" s="140" t="s">
        <v>248</v>
      </c>
      <c r="D160" s="140" t="s">
        <v>135</v>
      </c>
      <c r="E160" s="141" t="s">
        <v>249</v>
      </c>
      <c r="F160" s="142" t="s">
        <v>250</v>
      </c>
      <c r="G160" s="143" t="s">
        <v>156</v>
      </c>
      <c r="H160" s="144">
        <v>879</v>
      </c>
      <c r="I160" s="145">
        <v>257.33</v>
      </c>
      <c r="J160" s="145">
        <f>ROUND(I160*H160,2)</f>
        <v>226193.07</v>
      </c>
      <c r="K160" s="146"/>
      <c r="L160" s="147"/>
      <c r="M160" s="148" t="s">
        <v>1</v>
      </c>
      <c r="N160" s="149" t="s">
        <v>36</v>
      </c>
      <c r="O160" s="150">
        <v>0</v>
      </c>
      <c r="P160" s="150">
        <f>O160*H160</f>
        <v>0</v>
      </c>
      <c r="Q160" s="150">
        <v>0</v>
      </c>
      <c r="R160" s="150">
        <f>Q160*H160</f>
        <v>0</v>
      </c>
      <c r="S160" s="150">
        <v>0</v>
      </c>
      <c r="T160" s="151">
        <f>S160*H160</f>
        <v>0</v>
      </c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R160" s="152" t="s">
        <v>139</v>
      </c>
      <c r="AT160" s="152" t="s">
        <v>135</v>
      </c>
      <c r="AU160" s="152" t="s">
        <v>129</v>
      </c>
      <c r="AY160" s="15" t="s">
        <v>130</v>
      </c>
      <c r="BE160" s="153">
        <f>IF(N160="základní",J160,0)</f>
        <v>226193.07</v>
      </c>
      <c r="BF160" s="153">
        <f>IF(N160="snížená",J160,0)</f>
        <v>0</v>
      </c>
      <c r="BG160" s="153">
        <f>IF(N160="zákl. přenesená",J160,0)</f>
        <v>0</v>
      </c>
      <c r="BH160" s="153">
        <f>IF(N160="sníž. přenesená",J160,0)</f>
        <v>0</v>
      </c>
      <c r="BI160" s="153">
        <f>IF(N160="nulová",J160,0)</f>
        <v>0</v>
      </c>
      <c r="BJ160" s="15" t="s">
        <v>79</v>
      </c>
      <c r="BK160" s="153">
        <f>ROUND(I160*H160,2)</f>
        <v>226193.07</v>
      </c>
      <c r="BL160" s="15" t="s">
        <v>140</v>
      </c>
      <c r="BM160" s="152" t="s">
        <v>251</v>
      </c>
    </row>
    <row r="161" spans="1:65" s="12" customFormat="1" ht="20.85" customHeight="1">
      <c r="B161" s="127"/>
      <c r="D161" s="128" t="s">
        <v>70</v>
      </c>
      <c r="E161" s="137" t="s">
        <v>252</v>
      </c>
      <c r="F161" s="137" t="s">
        <v>253</v>
      </c>
      <c r="J161" s="138">
        <f>BK161</f>
        <v>17480</v>
      </c>
      <c r="L161" s="127"/>
      <c r="M161" s="131"/>
      <c r="N161" s="132"/>
      <c r="O161" s="132"/>
      <c r="P161" s="133">
        <f>SUM(P162:P164)</f>
        <v>10</v>
      </c>
      <c r="Q161" s="132"/>
      <c r="R161" s="133">
        <f>SUM(R162:R164)</f>
        <v>0</v>
      </c>
      <c r="S161" s="132"/>
      <c r="T161" s="134">
        <f>SUM(T162:T164)</f>
        <v>0</v>
      </c>
      <c r="AR161" s="128" t="s">
        <v>129</v>
      </c>
      <c r="AT161" s="135" t="s">
        <v>70</v>
      </c>
      <c r="AU161" s="135" t="s">
        <v>81</v>
      </c>
      <c r="AY161" s="128" t="s">
        <v>130</v>
      </c>
      <c r="BK161" s="136">
        <f>SUM(BK162:BK164)</f>
        <v>17480</v>
      </c>
    </row>
    <row r="162" spans="1:65" s="2" customFormat="1" ht="16.5" customHeight="1">
      <c r="A162" s="27"/>
      <c r="B162" s="139"/>
      <c r="C162" s="140" t="s">
        <v>254</v>
      </c>
      <c r="D162" s="140" t="s">
        <v>135</v>
      </c>
      <c r="E162" s="141" t="s">
        <v>255</v>
      </c>
      <c r="F162" s="142" t="s">
        <v>256</v>
      </c>
      <c r="G162" s="143" t="s">
        <v>208</v>
      </c>
      <c r="H162" s="144">
        <v>1</v>
      </c>
      <c r="I162" s="145">
        <v>4025</v>
      </c>
      <c r="J162" s="145">
        <f>ROUND(I162*H162,2)</f>
        <v>4025</v>
      </c>
      <c r="K162" s="146"/>
      <c r="L162" s="147"/>
      <c r="M162" s="148" t="s">
        <v>1</v>
      </c>
      <c r="N162" s="149" t="s">
        <v>36</v>
      </c>
      <c r="O162" s="150">
        <v>0</v>
      </c>
      <c r="P162" s="150">
        <f>O162*H162</f>
        <v>0</v>
      </c>
      <c r="Q162" s="150">
        <v>0</v>
      </c>
      <c r="R162" s="150">
        <f>Q162*H162</f>
        <v>0</v>
      </c>
      <c r="S162" s="150">
        <v>0</v>
      </c>
      <c r="T162" s="151">
        <f>S162*H162</f>
        <v>0</v>
      </c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R162" s="152" t="s">
        <v>139</v>
      </c>
      <c r="AT162" s="152" t="s">
        <v>135</v>
      </c>
      <c r="AU162" s="152" t="s">
        <v>129</v>
      </c>
      <c r="AY162" s="15" t="s">
        <v>130</v>
      </c>
      <c r="BE162" s="153">
        <f>IF(N162="základní",J162,0)</f>
        <v>4025</v>
      </c>
      <c r="BF162" s="153">
        <f>IF(N162="snížená",J162,0)</f>
        <v>0</v>
      </c>
      <c r="BG162" s="153">
        <f>IF(N162="zákl. přenesená",J162,0)</f>
        <v>0</v>
      </c>
      <c r="BH162" s="153">
        <f>IF(N162="sníž. přenesená",J162,0)</f>
        <v>0</v>
      </c>
      <c r="BI162" s="153">
        <f>IF(N162="nulová",J162,0)</f>
        <v>0</v>
      </c>
      <c r="BJ162" s="15" t="s">
        <v>79</v>
      </c>
      <c r="BK162" s="153">
        <f>ROUND(I162*H162,2)</f>
        <v>4025</v>
      </c>
      <c r="BL162" s="15" t="s">
        <v>140</v>
      </c>
      <c r="BM162" s="152" t="s">
        <v>257</v>
      </c>
    </row>
    <row r="163" spans="1:65" s="2" customFormat="1" ht="16.5" customHeight="1">
      <c r="A163" s="27"/>
      <c r="B163" s="139"/>
      <c r="C163" s="140" t="s">
        <v>258</v>
      </c>
      <c r="D163" s="140" t="s">
        <v>135</v>
      </c>
      <c r="E163" s="141" t="s">
        <v>259</v>
      </c>
      <c r="F163" s="142" t="s">
        <v>260</v>
      </c>
      <c r="G163" s="143" t="s">
        <v>208</v>
      </c>
      <c r="H163" s="144">
        <v>1</v>
      </c>
      <c r="I163" s="145">
        <v>4830</v>
      </c>
      <c r="J163" s="145">
        <f>ROUND(I163*H163,2)</f>
        <v>4830</v>
      </c>
      <c r="K163" s="146"/>
      <c r="L163" s="147"/>
      <c r="M163" s="148" t="s">
        <v>1</v>
      </c>
      <c r="N163" s="149" t="s">
        <v>36</v>
      </c>
      <c r="O163" s="150">
        <v>0</v>
      </c>
      <c r="P163" s="150">
        <f>O163*H163</f>
        <v>0</v>
      </c>
      <c r="Q163" s="150">
        <v>0</v>
      </c>
      <c r="R163" s="150">
        <f>Q163*H163</f>
        <v>0</v>
      </c>
      <c r="S163" s="150">
        <v>0</v>
      </c>
      <c r="T163" s="151">
        <f>S163*H163</f>
        <v>0</v>
      </c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R163" s="152" t="s">
        <v>139</v>
      </c>
      <c r="AT163" s="152" t="s">
        <v>135</v>
      </c>
      <c r="AU163" s="152" t="s">
        <v>129</v>
      </c>
      <c r="AY163" s="15" t="s">
        <v>130</v>
      </c>
      <c r="BE163" s="153">
        <f>IF(N163="základní",J163,0)</f>
        <v>4830</v>
      </c>
      <c r="BF163" s="153">
        <f>IF(N163="snížená",J163,0)</f>
        <v>0</v>
      </c>
      <c r="BG163" s="153">
        <f>IF(N163="zákl. přenesená",J163,0)</f>
        <v>0</v>
      </c>
      <c r="BH163" s="153">
        <f>IF(N163="sníž. přenesená",J163,0)</f>
        <v>0</v>
      </c>
      <c r="BI163" s="153">
        <f>IF(N163="nulová",J163,0)</f>
        <v>0</v>
      </c>
      <c r="BJ163" s="15" t="s">
        <v>79</v>
      </c>
      <c r="BK163" s="153">
        <f>ROUND(I163*H163,2)</f>
        <v>4830</v>
      </c>
      <c r="BL163" s="15" t="s">
        <v>140</v>
      </c>
      <c r="BM163" s="152" t="s">
        <v>261</v>
      </c>
    </row>
    <row r="164" spans="1:65" s="2" customFormat="1" ht="16.5" customHeight="1">
      <c r="A164" s="27"/>
      <c r="B164" s="139"/>
      <c r="C164" s="154" t="s">
        <v>262</v>
      </c>
      <c r="D164" s="154" t="s">
        <v>263</v>
      </c>
      <c r="E164" s="155" t="s">
        <v>264</v>
      </c>
      <c r="F164" s="156" t="s">
        <v>265</v>
      </c>
      <c r="G164" s="157" t="s">
        <v>208</v>
      </c>
      <c r="H164" s="158">
        <v>1</v>
      </c>
      <c r="I164" s="159">
        <v>8625</v>
      </c>
      <c r="J164" s="159">
        <f>ROUND(I164*H164,2)</f>
        <v>8625</v>
      </c>
      <c r="K164" s="160"/>
      <c r="L164" s="28"/>
      <c r="M164" s="161" t="s">
        <v>1</v>
      </c>
      <c r="N164" s="162" t="s">
        <v>36</v>
      </c>
      <c r="O164" s="150">
        <v>10</v>
      </c>
      <c r="P164" s="150">
        <f>O164*H164</f>
        <v>10</v>
      </c>
      <c r="Q164" s="150">
        <v>0</v>
      </c>
      <c r="R164" s="150">
        <f>Q164*H164</f>
        <v>0</v>
      </c>
      <c r="S164" s="150">
        <v>0</v>
      </c>
      <c r="T164" s="151">
        <f>S164*H164</f>
        <v>0</v>
      </c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R164" s="152" t="s">
        <v>140</v>
      </c>
      <c r="AT164" s="152" t="s">
        <v>263</v>
      </c>
      <c r="AU164" s="152" t="s">
        <v>129</v>
      </c>
      <c r="AY164" s="15" t="s">
        <v>130</v>
      </c>
      <c r="BE164" s="153">
        <f>IF(N164="základní",J164,0)</f>
        <v>8625</v>
      </c>
      <c r="BF164" s="153">
        <f>IF(N164="snížená",J164,0)</f>
        <v>0</v>
      </c>
      <c r="BG164" s="153">
        <f>IF(N164="zákl. přenesená",J164,0)</f>
        <v>0</v>
      </c>
      <c r="BH164" s="153">
        <f>IF(N164="sníž. přenesená",J164,0)</f>
        <v>0</v>
      </c>
      <c r="BI164" s="153">
        <f>IF(N164="nulová",J164,0)</f>
        <v>0</v>
      </c>
      <c r="BJ164" s="15" t="s">
        <v>79</v>
      </c>
      <c r="BK164" s="153">
        <f>ROUND(I164*H164,2)</f>
        <v>8625</v>
      </c>
      <c r="BL164" s="15" t="s">
        <v>140</v>
      </c>
      <c r="BM164" s="152" t="s">
        <v>266</v>
      </c>
    </row>
    <row r="165" spans="1:65" s="12" customFormat="1" ht="22.9" customHeight="1">
      <c r="B165" s="127"/>
      <c r="D165" s="128" t="s">
        <v>70</v>
      </c>
      <c r="E165" s="137" t="s">
        <v>267</v>
      </c>
      <c r="F165" s="137" t="s">
        <v>268</v>
      </c>
      <c r="J165" s="138">
        <f>BK165</f>
        <v>484671.95999999996</v>
      </c>
      <c r="L165" s="127"/>
      <c r="M165" s="131"/>
      <c r="N165" s="132"/>
      <c r="O165" s="132"/>
      <c r="P165" s="133">
        <f>P166+P197+P210+P227+P234</f>
        <v>678.54711200000008</v>
      </c>
      <c r="Q165" s="132"/>
      <c r="R165" s="133">
        <f>R166+R197+R210+R227+R234</f>
        <v>0.12692000000000001</v>
      </c>
      <c r="S165" s="132"/>
      <c r="T165" s="134">
        <f>T166+T197+T210+T227+T234</f>
        <v>3.3000000000000003</v>
      </c>
      <c r="AR165" s="128" t="s">
        <v>129</v>
      </c>
      <c r="AT165" s="135" t="s">
        <v>70</v>
      </c>
      <c r="AU165" s="135" t="s">
        <v>79</v>
      </c>
      <c r="AY165" s="128" t="s">
        <v>130</v>
      </c>
      <c r="BK165" s="136">
        <f>BK166+BK197+BK210+BK227+BK234</f>
        <v>484671.95999999996</v>
      </c>
    </row>
    <row r="166" spans="1:65" s="12" customFormat="1" ht="20.85" customHeight="1">
      <c r="B166" s="127"/>
      <c r="D166" s="128" t="s">
        <v>70</v>
      </c>
      <c r="E166" s="137" t="s">
        <v>269</v>
      </c>
      <c r="F166" s="137" t="s">
        <v>270</v>
      </c>
      <c r="J166" s="138">
        <f>BK166</f>
        <v>106209.29999999999</v>
      </c>
      <c r="L166" s="127"/>
      <c r="M166" s="131"/>
      <c r="N166" s="132"/>
      <c r="O166" s="132"/>
      <c r="P166" s="133">
        <f>SUM(P167:P196)</f>
        <v>193.97388900000004</v>
      </c>
      <c r="Q166" s="132"/>
      <c r="R166" s="133">
        <f>SUM(R167:R196)</f>
        <v>0</v>
      </c>
      <c r="S166" s="132"/>
      <c r="T166" s="134">
        <f>SUM(T167:T196)</f>
        <v>0</v>
      </c>
      <c r="AR166" s="128" t="s">
        <v>81</v>
      </c>
      <c r="AT166" s="135" t="s">
        <v>70</v>
      </c>
      <c r="AU166" s="135" t="s">
        <v>81</v>
      </c>
      <c r="AY166" s="128" t="s">
        <v>130</v>
      </c>
      <c r="BK166" s="136">
        <f>SUM(BK167:BK196)</f>
        <v>106209.29999999999</v>
      </c>
    </row>
    <row r="167" spans="1:65" s="2" customFormat="1" ht="44.25" customHeight="1">
      <c r="A167" s="27"/>
      <c r="B167" s="139"/>
      <c r="C167" s="154" t="s">
        <v>271</v>
      </c>
      <c r="D167" s="154" t="s">
        <v>263</v>
      </c>
      <c r="E167" s="155" t="s">
        <v>272</v>
      </c>
      <c r="F167" s="156" t="s">
        <v>273</v>
      </c>
      <c r="G167" s="157" t="s">
        <v>156</v>
      </c>
      <c r="H167" s="158">
        <v>849</v>
      </c>
      <c r="I167" s="159">
        <v>48.5</v>
      </c>
      <c r="J167" s="159">
        <f t="shared" ref="J167:J196" si="10">ROUND(I167*H167,2)</f>
        <v>41176.5</v>
      </c>
      <c r="K167" s="160"/>
      <c r="L167" s="28"/>
      <c r="M167" s="161" t="s">
        <v>1</v>
      </c>
      <c r="N167" s="162" t="s">
        <v>36</v>
      </c>
      <c r="O167" s="150">
        <v>8.5000000000000006E-2</v>
      </c>
      <c r="P167" s="150">
        <f t="shared" ref="P167:P196" si="11">O167*H167</f>
        <v>72.165000000000006</v>
      </c>
      <c r="Q167" s="150">
        <v>0</v>
      </c>
      <c r="R167" s="150">
        <f t="shared" ref="R167:R196" si="12">Q167*H167</f>
        <v>0</v>
      </c>
      <c r="S167" s="150">
        <v>0</v>
      </c>
      <c r="T167" s="151">
        <f t="shared" ref="T167:T196" si="13">S167*H167</f>
        <v>0</v>
      </c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R167" s="152" t="s">
        <v>140</v>
      </c>
      <c r="AT167" s="152" t="s">
        <v>263</v>
      </c>
      <c r="AU167" s="152" t="s">
        <v>129</v>
      </c>
      <c r="AY167" s="15" t="s">
        <v>130</v>
      </c>
      <c r="BE167" s="153">
        <f t="shared" ref="BE167:BE196" si="14">IF(N167="základní",J167,0)</f>
        <v>41176.5</v>
      </c>
      <c r="BF167" s="153">
        <f t="shared" ref="BF167:BF196" si="15">IF(N167="snížená",J167,0)</f>
        <v>0</v>
      </c>
      <c r="BG167" s="153">
        <f t="shared" ref="BG167:BG196" si="16">IF(N167="zákl. přenesená",J167,0)</f>
        <v>0</v>
      </c>
      <c r="BH167" s="153">
        <f t="shared" ref="BH167:BH196" si="17">IF(N167="sníž. přenesená",J167,0)</f>
        <v>0</v>
      </c>
      <c r="BI167" s="153">
        <f t="shared" ref="BI167:BI196" si="18">IF(N167="nulová",J167,0)</f>
        <v>0</v>
      </c>
      <c r="BJ167" s="15" t="s">
        <v>79</v>
      </c>
      <c r="BK167" s="153">
        <f t="shared" ref="BK167:BK196" si="19">ROUND(I167*H167,2)</f>
        <v>41176.5</v>
      </c>
      <c r="BL167" s="15" t="s">
        <v>140</v>
      </c>
      <c r="BM167" s="152" t="s">
        <v>274</v>
      </c>
    </row>
    <row r="168" spans="1:65" s="2" customFormat="1" ht="44.25" customHeight="1">
      <c r="A168" s="27"/>
      <c r="B168" s="139"/>
      <c r="C168" s="154" t="s">
        <v>275</v>
      </c>
      <c r="D168" s="154" t="s">
        <v>263</v>
      </c>
      <c r="E168" s="155" t="s">
        <v>276</v>
      </c>
      <c r="F168" s="156" t="s">
        <v>277</v>
      </c>
      <c r="G168" s="157" t="s">
        <v>156</v>
      </c>
      <c r="H168" s="158">
        <v>30</v>
      </c>
      <c r="I168" s="159">
        <v>77.099999999999994</v>
      </c>
      <c r="J168" s="159">
        <f t="shared" si="10"/>
        <v>2313</v>
      </c>
      <c r="K168" s="160"/>
      <c r="L168" s="28"/>
      <c r="M168" s="161" t="s">
        <v>1</v>
      </c>
      <c r="N168" s="162" t="s">
        <v>36</v>
      </c>
      <c r="O168" s="150">
        <v>0.13500000000000001</v>
      </c>
      <c r="P168" s="150">
        <f t="shared" si="11"/>
        <v>4.0500000000000007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R168" s="152" t="s">
        <v>140</v>
      </c>
      <c r="AT168" s="152" t="s">
        <v>263</v>
      </c>
      <c r="AU168" s="152" t="s">
        <v>129</v>
      </c>
      <c r="AY168" s="15" t="s">
        <v>130</v>
      </c>
      <c r="BE168" s="153">
        <f t="shared" si="14"/>
        <v>2313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5" t="s">
        <v>79</v>
      </c>
      <c r="BK168" s="153">
        <f t="shared" si="19"/>
        <v>2313</v>
      </c>
      <c r="BL168" s="15" t="s">
        <v>140</v>
      </c>
      <c r="BM168" s="152" t="s">
        <v>278</v>
      </c>
    </row>
    <row r="169" spans="1:65" s="2" customFormat="1" ht="24.2" customHeight="1">
      <c r="A169" s="27"/>
      <c r="B169" s="139"/>
      <c r="C169" s="154" t="s">
        <v>279</v>
      </c>
      <c r="D169" s="154" t="s">
        <v>263</v>
      </c>
      <c r="E169" s="155" t="s">
        <v>280</v>
      </c>
      <c r="F169" s="156" t="s">
        <v>281</v>
      </c>
      <c r="G169" s="157" t="s">
        <v>156</v>
      </c>
      <c r="H169" s="158">
        <v>8</v>
      </c>
      <c r="I169" s="159">
        <v>61.2</v>
      </c>
      <c r="J169" s="159">
        <f t="shared" si="10"/>
        <v>489.6</v>
      </c>
      <c r="K169" s="160"/>
      <c r="L169" s="28"/>
      <c r="M169" s="161" t="s">
        <v>1</v>
      </c>
      <c r="N169" s="162" t="s">
        <v>36</v>
      </c>
      <c r="O169" s="150">
        <v>0.13800000000000001</v>
      </c>
      <c r="P169" s="150">
        <f t="shared" si="11"/>
        <v>1.1040000000000001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R169" s="152" t="s">
        <v>197</v>
      </c>
      <c r="AT169" s="152" t="s">
        <v>263</v>
      </c>
      <c r="AU169" s="152" t="s">
        <v>129</v>
      </c>
      <c r="AY169" s="15" t="s">
        <v>130</v>
      </c>
      <c r="BE169" s="153">
        <f t="shared" si="14"/>
        <v>489.6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5" t="s">
        <v>79</v>
      </c>
      <c r="BK169" s="153">
        <f t="shared" si="19"/>
        <v>489.6</v>
      </c>
      <c r="BL169" s="15" t="s">
        <v>197</v>
      </c>
      <c r="BM169" s="152" t="s">
        <v>282</v>
      </c>
    </row>
    <row r="170" spans="1:65" s="2" customFormat="1" ht="24.2" customHeight="1">
      <c r="A170" s="27"/>
      <c r="B170" s="139"/>
      <c r="C170" s="154" t="s">
        <v>283</v>
      </c>
      <c r="D170" s="154" t="s">
        <v>263</v>
      </c>
      <c r="E170" s="155" t="s">
        <v>284</v>
      </c>
      <c r="F170" s="156" t="s">
        <v>285</v>
      </c>
      <c r="G170" s="157" t="s">
        <v>286</v>
      </c>
      <c r="H170" s="158">
        <v>75</v>
      </c>
      <c r="I170" s="159">
        <v>11.5</v>
      </c>
      <c r="J170" s="159">
        <f t="shared" si="10"/>
        <v>862.5</v>
      </c>
      <c r="K170" s="160"/>
      <c r="L170" s="28"/>
      <c r="M170" s="161" t="s">
        <v>1</v>
      </c>
      <c r="N170" s="162" t="s">
        <v>36</v>
      </c>
      <c r="O170" s="150">
        <v>2.5999999999999999E-2</v>
      </c>
      <c r="P170" s="150">
        <f t="shared" si="11"/>
        <v>1.95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R170" s="152" t="s">
        <v>140</v>
      </c>
      <c r="AT170" s="152" t="s">
        <v>263</v>
      </c>
      <c r="AU170" s="152" t="s">
        <v>129</v>
      </c>
      <c r="AY170" s="15" t="s">
        <v>130</v>
      </c>
      <c r="BE170" s="153">
        <f t="shared" si="14"/>
        <v>862.5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5" t="s">
        <v>79</v>
      </c>
      <c r="BK170" s="153">
        <f t="shared" si="19"/>
        <v>862.5</v>
      </c>
      <c r="BL170" s="15" t="s">
        <v>140</v>
      </c>
      <c r="BM170" s="152" t="s">
        <v>287</v>
      </c>
    </row>
    <row r="171" spans="1:65" s="2" customFormat="1" ht="24.2" customHeight="1">
      <c r="A171" s="27"/>
      <c r="B171" s="139"/>
      <c r="C171" s="154" t="s">
        <v>288</v>
      </c>
      <c r="D171" s="154" t="s">
        <v>263</v>
      </c>
      <c r="E171" s="155" t="s">
        <v>289</v>
      </c>
      <c r="F171" s="156" t="s">
        <v>290</v>
      </c>
      <c r="G171" s="157" t="s">
        <v>286</v>
      </c>
      <c r="H171" s="158">
        <v>25</v>
      </c>
      <c r="I171" s="159">
        <v>11.5</v>
      </c>
      <c r="J171" s="159">
        <f t="shared" si="10"/>
        <v>287.5</v>
      </c>
      <c r="K171" s="160"/>
      <c r="L171" s="28"/>
      <c r="M171" s="161" t="s">
        <v>1</v>
      </c>
      <c r="N171" s="162" t="s">
        <v>36</v>
      </c>
      <c r="O171" s="150">
        <v>2.5999999999999999E-2</v>
      </c>
      <c r="P171" s="150">
        <f t="shared" si="11"/>
        <v>0.65</v>
      </c>
      <c r="Q171" s="150">
        <v>0</v>
      </c>
      <c r="R171" s="150">
        <f t="shared" si="12"/>
        <v>0</v>
      </c>
      <c r="S171" s="150">
        <v>0</v>
      </c>
      <c r="T171" s="151">
        <f t="shared" si="13"/>
        <v>0</v>
      </c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R171" s="152" t="s">
        <v>140</v>
      </c>
      <c r="AT171" s="152" t="s">
        <v>263</v>
      </c>
      <c r="AU171" s="152" t="s">
        <v>129</v>
      </c>
      <c r="AY171" s="15" t="s">
        <v>130</v>
      </c>
      <c r="BE171" s="153">
        <f t="shared" si="14"/>
        <v>287.5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5" t="s">
        <v>79</v>
      </c>
      <c r="BK171" s="153">
        <f t="shared" si="19"/>
        <v>287.5</v>
      </c>
      <c r="BL171" s="15" t="s">
        <v>140</v>
      </c>
      <c r="BM171" s="152" t="s">
        <v>291</v>
      </c>
    </row>
    <row r="172" spans="1:65" s="2" customFormat="1" ht="24.2" customHeight="1">
      <c r="A172" s="27"/>
      <c r="B172" s="139"/>
      <c r="C172" s="154" t="s">
        <v>292</v>
      </c>
      <c r="D172" s="154" t="s">
        <v>263</v>
      </c>
      <c r="E172" s="155" t="s">
        <v>293</v>
      </c>
      <c r="F172" s="156" t="s">
        <v>294</v>
      </c>
      <c r="G172" s="157" t="s">
        <v>156</v>
      </c>
      <c r="H172" s="158">
        <v>12</v>
      </c>
      <c r="I172" s="159">
        <v>40.799999999999997</v>
      </c>
      <c r="J172" s="159">
        <f t="shared" si="10"/>
        <v>489.6</v>
      </c>
      <c r="K172" s="160"/>
      <c r="L172" s="28"/>
      <c r="M172" s="161" t="s">
        <v>1</v>
      </c>
      <c r="N172" s="162" t="s">
        <v>36</v>
      </c>
      <c r="O172" s="150">
        <v>9.1999999999999998E-2</v>
      </c>
      <c r="P172" s="150">
        <f t="shared" si="11"/>
        <v>1.1040000000000001</v>
      </c>
      <c r="Q172" s="150">
        <v>0</v>
      </c>
      <c r="R172" s="150">
        <f t="shared" si="12"/>
        <v>0</v>
      </c>
      <c r="S172" s="150">
        <v>0</v>
      </c>
      <c r="T172" s="151">
        <f t="shared" si="13"/>
        <v>0</v>
      </c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R172" s="152" t="s">
        <v>140</v>
      </c>
      <c r="AT172" s="152" t="s">
        <v>263</v>
      </c>
      <c r="AU172" s="152" t="s">
        <v>129</v>
      </c>
      <c r="AY172" s="15" t="s">
        <v>130</v>
      </c>
      <c r="BE172" s="153">
        <f t="shared" si="14"/>
        <v>489.6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5" t="s">
        <v>79</v>
      </c>
      <c r="BK172" s="153">
        <f t="shared" si="19"/>
        <v>489.6</v>
      </c>
      <c r="BL172" s="15" t="s">
        <v>140</v>
      </c>
      <c r="BM172" s="152" t="s">
        <v>295</v>
      </c>
    </row>
    <row r="173" spans="1:65" s="2" customFormat="1" ht="16.5" customHeight="1">
      <c r="A173" s="27"/>
      <c r="B173" s="139"/>
      <c r="C173" s="154" t="s">
        <v>296</v>
      </c>
      <c r="D173" s="154" t="s">
        <v>263</v>
      </c>
      <c r="E173" s="155" t="s">
        <v>297</v>
      </c>
      <c r="F173" s="156" t="s">
        <v>298</v>
      </c>
      <c r="G173" s="157" t="s">
        <v>286</v>
      </c>
      <c r="H173" s="158">
        <v>1</v>
      </c>
      <c r="I173" s="159">
        <v>249</v>
      </c>
      <c r="J173" s="159">
        <f t="shared" si="10"/>
        <v>249</v>
      </c>
      <c r="K173" s="160"/>
      <c r="L173" s="28"/>
      <c r="M173" s="161" t="s">
        <v>1</v>
      </c>
      <c r="N173" s="162" t="s">
        <v>36</v>
      </c>
      <c r="O173" s="150">
        <v>0.66600000000000004</v>
      </c>
      <c r="P173" s="150">
        <f t="shared" si="11"/>
        <v>0.66600000000000004</v>
      </c>
      <c r="Q173" s="150">
        <v>0</v>
      </c>
      <c r="R173" s="150">
        <f t="shared" si="12"/>
        <v>0</v>
      </c>
      <c r="S173" s="150">
        <v>0</v>
      </c>
      <c r="T173" s="151">
        <f t="shared" si="13"/>
        <v>0</v>
      </c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R173" s="152" t="s">
        <v>140</v>
      </c>
      <c r="AT173" s="152" t="s">
        <v>263</v>
      </c>
      <c r="AU173" s="152" t="s">
        <v>129</v>
      </c>
      <c r="AY173" s="15" t="s">
        <v>130</v>
      </c>
      <c r="BE173" s="153">
        <f t="shared" si="14"/>
        <v>249</v>
      </c>
      <c r="BF173" s="153">
        <f t="shared" si="15"/>
        <v>0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5" t="s">
        <v>79</v>
      </c>
      <c r="BK173" s="153">
        <f t="shared" si="19"/>
        <v>249</v>
      </c>
      <c r="BL173" s="15" t="s">
        <v>140</v>
      </c>
      <c r="BM173" s="152" t="s">
        <v>299</v>
      </c>
    </row>
    <row r="174" spans="1:65" s="2" customFormat="1" ht="24.2" customHeight="1">
      <c r="A174" s="27"/>
      <c r="B174" s="139"/>
      <c r="C174" s="154" t="s">
        <v>300</v>
      </c>
      <c r="D174" s="154" t="s">
        <v>263</v>
      </c>
      <c r="E174" s="155" t="s">
        <v>301</v>
      </c>
      <c r="F174" s="156" t="s">
        <v>302</v>
      </c>
      <c r="G174" s="157" t="s">
        <v>286</v>
      </c>
      <c r="H174" s="158">
        <v>3</v>
      </c>
      <c r="I174" s="159">
        <v>1160</v>
      </c>
      <c r="J174" s="159">
        <f t="shared" si="10"/>
        <v>3480</v>
      </c>
      <c r="K174" s="160"/>
      <c r="L174" s="28"/>
      <c r="M174" s="161" t="s">
        <v>1</v>
      </c>
      <c r="N174" s="162" t="s">
        <v>36</v>
      </c>
      <c r="O174" s="150">
        <v>3.3170000000000002</v>
      </c>
      <c r="P174" s="150">
        <f t="shared" si="11"/>
        <v>9.9510000000000005</v>
      </c>
      <c r="Q174" s="150">
        <v>0</v>
      </c>
      <c r="R174" s="150">
        <f t="shared" si="12"/>
        <v>0</v>
      </c>
      <c r="S174" s="150">
        <v>0</v>
      </c>
      <c r="T174" s="151">
        <f t="shared" si="13"/>
        <v>0</v>
      </c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R174" s="152" t="s">
        <v>149</v>
      </c>
      <c r="AT174" s="152" t="s">
        <v>263</v>
      </c>
      <c r="AU174" s="152" t="s">
        <v>129</v>
      </c>
      <c r="AY174" s="15" t="s">
        <v>130</v>
      </c>
      <c r="BE174" s="153">
        <f t="shared" si="14"/>
        <v>3480</v>
      </c>
      <c r="BF174" s="153">
        <f t="shared" si="15"/>
        <v>0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5" t="s">
        <v>79</v>
      </c>
      <c r="BK174" s="153">
        <f t="shared" si="19"/>
        <v>3480</v>
      </c>
      <c r="BL174" s="15" t="s">
        <v>149</v>
      </c>
      <c r="BM174" s="152" t="s">
        <v>303</v>
      </c>
    </row>
    <row r="175" spans="1:65" s="2" customFormat="1" ht="16.5" customHeight="1">
      <c r="A175" s="27"/>
      <c r="B175" s="139"/>
      <c r="C175" s="154" t="s">
        <v>304</v>
      </c>
      <c r="D175" s="154" t="s">
        <v>263</v>
      </c>
      <c r="E175" s="155" t="s">
        <v>305</v>
      </c>
      <c r="F175" s="156" t="s">
        <v>306</v>
      </c>
      <c r="G175" s="157" t="s">
        <v>286</v>
      </c>
      <c r="H175" s="158">
        <v>3</v>
      </c>
      <c r="I175" s="159">
        <v>113</v>
      </c>
      <c r="J175" s="159">
        <f t="shared" si="10"/>
        <v>339</v>
      </c>
      <c r="K175" s="160"/>
      <c r="L175" s="28"/>
      <c r="M175" s="161" t="s">
        <v>1</v>
      </c>
      <c r="N175" s="162" t="s">
        <v>36</v>
      </c>
      <c r="O175" s="150">
        <v>0.252</v>
      </c>
      <c r="P175" s="150">
        <f t="shared" si="11"/>
        <v>0.75600000000000001</v>
      </c>
      <c r="Q175" s="150">
        <v>0</v>
      </c>
      <c r="R175" s="150">
        <f t="shared" si="12"/>
        <v>0</v>
      </c>
      <c r="S175" s="150">
        <v>0</v>
      </c>
      <c r="T175" s="151">
        <f t="shared" si="13"/>
        <v>0</v>
      </c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R175" s="152" t="s">
        <v>149</v>
      </c>
      <c r="AT175" s="152" t="s">
        <v>263</v>
      </c>
      <c r="AU175" s="152" t="s">
        <v>129</v>
      </c>
      <c r="AY175" s="15" t="s">
        <v>130</v>
      </c>
      <c r="BE175" s="153">
        <f t="shared" si="14"/>
        <v>339</v>
      </c>
      <c r="BF175" s="153">
        <f t="shared" si="15"/>
        <v>0</v>
      </c>
      <c r="BG175" s="153">
        <f t="shared" si="16"/>
        <v>0</v>
      </c>
      <c r="BH175" s="153">
        <f t="shared" si="17"/>
        <v>0</v>
      </c>
      <c r="BI175" s="153">
        <f t="shared" si="18"/>
        <v>0</v>
      </c>
      <c r="BJ175" s="15" t="s">
        <v>79</v>
      </c>
      <c r="BK175" s="153">
        <f t="shared" si="19"/>
        <v>339</v>
      </c>
      <c r="BL175" s="15" t="s">
        <v>149</v>
      </c>
      <c r="BM175" s="152" t="s">
        <v>307</v>
      </c>
    </row>
    <row r="176" spans="1:65" s="2" customFormat="1" ht="24.2" customHeight="1">
      <c r="A176" s="27"/>
      <c r="B176" s="139"/>
      <c r="C176" s="154" t="s">
        <v>308</v>
      </c>
      <c r="D176" s="154" t="s">
        <v>263</v>
      </c>
      <c r="E176" s="155" t="s">
        <v>309</v>
      </c>
      <c r="F176" s="156" t="s">
        <v>310</v>
      </c>
      <c r="G176" s="157" t="s">
        <v>286</v>
      </c>
      <c r="H176" s="158">
        <v>3</v>
      </c>
      <c r="I176" s="159">
        <v>541.20000000000005</v>
      </c>
      <c r="J176" s="159">
        <f t="shared" si="10"/>
        <v>1623.6</v>
      </c>
      <c r="K176" s="160"/>
      <c r="L176" s="28"/>
      <c r="M176" s="161" t="s">
        <v>1</v>
      </c>
      <c r="N176" s="162" t="s">
        <v>36</v>
      </c>
      <c r="O176" s="150">
        <v>1.083</v>
      </c>
      <c r="P176" s="150">
        <f t="shared" si="11"/>
        <v>3.2489999999999997</v>
      </c>
      <c r="Q176" s="150">
        <v>0</v>
      </c>
      <c r="R176" s="150">
        <f t="shared" si="12"/>
        <v>0</v>
      </c>
      <c r="S176" s="150">
        <v>0</v>
      </c>
      <c r="T176" s="151">
        <f t="shared" si="13"/>
        <v>0</v>
      </c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R176" s="152" t="s">
        <v>140</v>
      </c>
      <c r="AT176" s="152" t="s">
        <v>263</v>
      </c>
      <c r="AU176" s="152" t="s">
        <v>129</v>
      </c>
      <c r="AY176" s="15" t="s">
        <v>130</v>
      </c>
      <c r="BE176" s="153">
        <f t="shared" si="14"/>
        <v>1623.6</v>
      </c>
      <c r="BF176" s="153">
        <f t="shared" si="15"/>
        <v>0</v>
      </c>
      <c r="BG176" s="153">
        <f t="shared" si="16"/>
        <v>0</v>
      </c>
      <c r="BH176" s="153">
        <f t="shared" si="17"/>
        <v>0</v>
      </c>
      <c r="BI176" s="153">
        <f t="shared" si="18"/>
        <v>0</v>
      </c>
      <c r="BJ176" s="15" t="s">
        <v>79</v>
      </c>
      <c r="BK176" s="153">
        <f t="shared" si="19"/>
        <v>1623.6</v>
      </c>
      <c r="BL176" s="15" t="s">
        <v>140</v>
      </c>
      <c r="BM176" s="152" t="s">
        <v>311</v>
      </c>
    </row>
    <row r="177" spans="1:65" s="2" customFormat="1" ht="16.5" customHeight="1">
      <c r="A177" s="27"/>
      <c r="B177" s="139"/>
      <c r="C177" s="154" t="s">
        <v>312</v>
      </c>
      <c r="D177" s="154" t="s">
        <v>263</v>
      </c>
      <c r="E177" s="155" t="s">
        <v>313</v>
      </c>
      <c r="F177" s="156" t="s">
        <v>314</v>
      </c>
      <c r="G177" s="157" t="s">
        <v>286</v>
      </c>
      <c r="H177" s="158">
        <v>3</v>
      </c>
      <c r="I177" s="159">
        <v>79.900000000000006</v>
      </c>
      <c r="J177" s="159">
        <f t="shared" si="10"/>
        <v>239.7</v>
      </c>
      <c r="K177" s="160"/>
      <c r="L177" s="28"/>
      <c r="M177" s="161" t="s">
        <v>1</v>
      </c>
      <c r="N177" s="162" t="s">
        <v>36</v>
      </c>
      <c r="O177" s="150">
        <v>0.17799999999999999</v>
      </c>
      <c r="P177" s="150">
        <f t="shared" si="11"/>
        <v>0.53400000000000003</v>
      </c>
      <c r="Q177" s="150">
        <v>0</v>
      </c>
      <c r="R177" s="150">
        <f t="shared" si="12"/>
        <v>0</v>
      </c>
      <c r="S177" s="150">
        <v>0</v>
      </c>
      <c r="T177" s="151">
        <f t="shared" si="13"/>
        <v>0</v>
      </c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R177" s="152" t="s">
        <v>149</v>
      </c>
      <c r="AT177" s="152" t="s">
        <v>263</v>
      </c>
      <c r="AU177" s="152" t="s">
        <v>129</v>
      </c>
      <c r="AY177" s="15" t="s">
        <v>130</v>
      </c>
      <c r="BE177" s="153">
        <f t="shared" si="14"/>
        <v>239.7</v>
      </c>
      <c r="BF177" s="153">
        <f t="shared" si="15"/>
        <v>0</v>
      </c>
      <c r="BG177" s="153">
        <f t="shared" si="16"/>
        <v>0</v>
      </c>
      <c r="BH177" s="153">
        <f t="shared" si="17"/>
        <v>0</v>
      </c>
      <c r="BI177" s="153">
        <f t="shared" si="18"/>
        <v>0</v>
      </c>
      <c r="BJ177" s="15" t="s">
        <v>79</v>
      </c>
      <c r="BK177" s="153">
        <f t="shared" si="19"/>
        <v>239.7</v>
      </c>
      <c r="BL177" s="15" t="s">
        <v>149</v>
      </c>
      <c r="BM177" s="152" t="s">
        <v>315</v>
      </c>
    </row>
    <row r="178" spans="1:65" s="2" customFormat="1" ht="24.2" customHeight="1">
      <c r="A178" s="27"/>
      <c r="B178" s="139"/>
      <c r="C178" s="154" t="s">
        <v>316</v>
      </c>
      <c r="D178" s="154" t="s">
        <v>263</v>
      </c>
      <c r="E178" s="155" t="s">
        <v>317</v>
      </c>
      <c r="F178" s="156" t="s">
        <v>318</v>
      </c>
      <c r="G178" s="157" t="s">
        <v>286</v>
      </c>
      <c r="H178" s="158">
        <v>3</v>
      </c>
      <c r="I178" s="159">
        <v>2370</v>
      </c>
      <c r="J178" s="159">
        <f t="shared" si="10"/>
        <v>7110</v>
      </c>
      <c r="K178" s="160"/>
      <c r="L178" s="28"/>
      <c r="M178" s="161" t="s">
        <v>1</v>
      </c>
      <c r="N178" s="162" t="s">
        <v>36</v>
      </c>
      <c r="O178" s="150">
        <v>4.7439999999999998</v>
      </c>
      <c r="P178" s="150">
        <f t="shared" si="11"/>
        <v>14.231999999999999</v>
      </c>
      <c r="Q178" s="150">
        <v>0</v>
      </c>
      <c r="R178" s="150">
        <f t="shared" si="12"/>
        <v>0</v>
      </c>
      <c r="S178" s="150">
        <v>0</v>
      </c>
      <c r="T178" s="151">
        <f t="shared" si="13"/>
        <v>0</v>
      </c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R178" s="152" t="s">
        <v>149</v>
      </c>
      <c r="AT178" s="152" t="s">
        <v>263</v>
      </c>
      <c r="AU178" s="152" t="s">
        <v>129</v>
      </c>
      <c r="AY178" s="15" t="s">
        <v>130</v>
      </c>
      <c r="BE178" s="153">
        <f t="shared" si="14"/>
        <v>7110</v>
      </c>
      <c r="BF178" s="153">
        <f t="shared" si="15"/>
        <v>0</v>
      </c>
      <c r="BG178" s="153">
        <f t="shared" si="16"/>
        <v>0</v>
      </c>
      <c r="BH178" s="153">
        <f t="shared" si="17"/>
        <v>0</v>
      </c>
      <c r="BI178" s="153">
        <f t="shared" si="18"/>
        <v>0</v>
      </c>
      <c r="BJ178" s="15" t="s">
        <v>79</v>
      </c>
      <c r="BK178" s="153">
        <f t="shared" si="19"/>
        <v>7110</v>
      </c>
      <c r="BL178" s="15" t="s">
        <v>149</v>
      </c>
      <c r="BM178" s="152" t="s">
        <v>319</v>
      </c>
    </row>
    <row r="179" spans="1:65" s="2" customFormat="1" ht="21.75" customHeight="1">
      <c r="A179" s="27"/>
      <c r="B179" s="139"/>
      <c r="C179" s="154" t="s">
        <v>320</v>
      </c>
      <c r="D179" s="154" t="s">
        <v>263</v>
      </c>
      <c r="E179" s="155" t="s">
        <v>321</v>
      </c>
      <c r="F179" s="156" t="s">
        <v>322</v>
      </c>
      <c r="G179" s="157" t="s">
        <v>286</v>
      </c>
      <c r="H179" s="158">
        <v>1</v>
      </c>
      <c r="I179" s="159">
        <v>1220</v>
      </c>
      <c r="J179" s="159">
        <f t="shared" si="10"/>
        <v>1220</v>
      </c>
      <c r="K179" s="160"/>
      <c r="L179" s="28"/>
      <c r="M179" s="161" t="s">
        <v>1</v>
      </c>
      <c r="N179" s="162" t="s">
        <v>36</v>
      </c>
      <c r="O179" s="150">
        <v>2.7080000000000002</v>
      </c>
      <c r="P179" s="150">
        <f t="shared" si="11"/>
        <v>2.7080000000000002</v>
      </c>
      <c r="Q179" s="150">
        <v>0</v>
      </c>
      <c r="R179" s="150">
        <f t="shared" si="12"/>
        <v>0</v>
      </c>
      <c r="S179" s="150">
        <v>0</v>
      </c>
      <c r="T179" s="151">
        <f t="shared" si="13"/>
        <v>0</v>
      </c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R179" s="152" t="s">
        <v>140</v>
      </c>
      <c r="AT179" s="152" t="s">
        <v>263</v>
      </c>
      <c r="AU179" s="152" t="s">
        <v>129</v>
      </c>
      <c r="AY179" s="15" t="s">
        <v>130</v>
      </c>
      <c r="BE179" s="153">
        <f t="shared" si="14"/>
        <v>1220</v>
      </c>
      <c r="BF179" s="153">
        <f t="shared" si="15"/>
        <v>0</v>
      </c>
      <c r="BG179" s="153">
        <f t="shared" si="16"/>
        <v>0</v>
      </c>
      <c r="BH179" s="153">
        <f t="shared" si="17"/>
        <v>0</v>
      </c>
      <c r="BI179" s="153">
        <f t="shared" si="18"/>
        <v>0</v>
      </c>
      <c r="BJ179" s="15" t="s">
        <v>79</v>
      </c>
      <c r="BK179" s="153">
        <f t="shared" si="19"/>
        <v>1220</v>
      </c>
      <c r="BL179" s="15" t="s">
        <v>140</v>
      </c>
      <c r="BM179" s="152" t="s">
        <v>323</v>
      </c>
    </row>
    <row r="180" spans="1:65" s="2" customFormat="1" ht="21.75" customHeight="1">
      <c r="A180" s="27"/>
      <c r="B180" s="139"/>
      <c r="C180" s="154" t="s">
        <v>324</v>
      </c>
      <c r="D180" s="154" t="s">
        <v>263</v>
      </c>
      <c r="E180" s="155" t="s">
        <v>325</v>
      </c>
      <c r="F180" s="156" t="s">
        <v>326</v>
      </c>
      <c r="G180" s="157" t="s">
        <v>327</v>
      </c>
      <c r="H180" s="158">
        <v>9.9000000000000005E-2</v>
      </c>
      <c r="I180" s="159">
        <v>14100</v>
      </c>
      <c r="J180" s="159">
        <f t="shared" si="10"/>
        <v>1395.9</v>
      </c>
      <c r="K180" s="160"/>
      <c r="L180" s="28"/>
      <c r="M180" s="161" t="s">
        <v>1</v>
      </c>
      <c r="N180" s="162" t="s">
        <v>36</v>
      </c>
      <c r="O180" s="150">
        <v>22.210999999999999</v>
      </c>
      <c r="P180" s="150">
        <f t="shared" si="11"/>
        <v>2.1988889999999999</v>
      </c>
      <c r="Q180" s="150">
        <v>0</v>
      </c>
      <c r="R180" s="150">
        <f t="shared" si="12"/>
        <v>0</v>
      </c>
      <c r="S180" s="150">
        <v>0</v>
      </c>
      <c r="T180" s="151">
        <f t="shared" si="13"/>
        <v>0</v>
      </c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R180" s="152" t="s">
        <v>140</v>
      </c>
      <c r="AT180" s="152" t="s">
        <v>263</v>
      </c>
      <c r="AU180" s="152" t="s">
        <v>129</v>
      </c>
      <c r="AY180" s="15" t="s">
        <v>130</v>
      </c>
      <c r="BE180" s="153">
        <f t="shared" si="14"/>
        <v>1395.9</v>
      </c>
      <c r="BF180" s="153">
        <f t="shared" si="15"/>
        <v>0</v>
      </c>
      <c r="BG180" s="153">
        <f t="shared" si="16"/>
        <v>0</v>
      </c>
      <c r="BH180" s="153">
        <f t="shared" si="17"/>
        <v>0</v>
      </c>
      <c r="BI180" s="153">
        <f t="shared" si="18"/>
        <v>0</v>
      </c>
      <c r="BJ180" s="15" t="s">
        <v>79</v>
      </c>
      <c r="BK180" s="153">
        <f t="shared" si="19"/>
        <v>1395.9</v>
      </c>
      <c r="BL180" s="15" t="s">
        <v>140</v>
      </c>
      <c r="BM180" s="152" t="s">
        <v>328</v>
      </c>
    </row>
    <row r="181" spans="1:65" s="2" customFormat="1" ht="16.5" customHeight="1">
      <c r="A181" s="27"/>
      <c r="B181" s="139"/>
      <c r="C181" s="154" t="s">
        <v>329</v>
      </c>
      <c r="D181" s="154" t="s">
        <v>263</v>
      </c>
      <c r="E181" s="155" t="s">
        <v>330</v>
      </c>
      <c r="F181" s="156" t="s">
        <v>331</v>
      </c>
      <c r="G181" s="157" t="s">
        <v>156</v>
      </c>
      <c r="H181" s="158">
        <v>300</v>
      </c>
      <c r="I181" s="159">
        <v>87.7</v>
      </c>
      <c r="J181" s="159">
        <f t="shared" si="10"/>
        <v>26310</v>
      </c>
      <c r="K181" s="160"/>
      <c r="L181" s="28"/>
      <c r="M181" s="161" t="s">
        <v>1</v>
      </c>
      <c r="N181" s="162" t="s">
        <v>36</v>
      </c>
      <c r="O181" s="150">
        <v>0.16</v>
      </c>
      <c r="P181" s="150">
        <f t="shared" si="11"/>
        <v>48</v>
      </c>
      <c r="Q181" s="150">
        <v>0</v>
      </c>
      <c r="R181" s="150">
        <f t="shared" si="12"/>
        <v>0</v>
      </c>
      <c r="S181" s="150">
        <v>0</v>
      </c>
      <c r="T181" s="151">
        <f t="shared" si="13"/>
        <v>0</v>
      </c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R181" s="152" t="s">
        <v>140</v>
      </c>
      <c r="AT181" s="152" t="s">
        <v>263</v>
      </c>
      <c r="AU181" s="152" t="s">
        <v>129</v>
      </c>
      <c r="AY181" s="15" t="s">
        <v>130</v>
      </c>
      <c r="BE181" s="153">
        <f t="shared" si="14"/>
        <v>26310</v>
      </c>
      <c r="BF181" s="153">
        <f t="shared" si="15"/>
        <v>0</v>
      </c>
      <c r="BG181" s="153">
        <f t="shared" si="16"/>
        <v>0</v>
      </c>
      <c r="BH181" s="153">
        <f t="shared" si="17"/>
        <v>0</v>
      </c>
      <c r="BI181" s="153">
        <f t="shared" si="18"/>
        <v>0</v>
      </c>
      <c r="BJ181" s="15" t="s">
        <v>79</v>
      </c>
      <c r="BK181" s="153">
        <f t="shared" si="19"/>
        <v>26310</v>
      </c>
      <c r="BL181" s="15" t="s">
        <v>140</v>
      </c>
      <c r="BM181" s="152" t="s">
        <v>332</v>
      </c>
    </row>
    <row r="182" spans="1:65" s="2" customFormat="1" ht="24.2" customHeight="1">
      <c r="A182" s="27"/>
      <c r="B182" s="139"/>
      <c r="C182" s="154" t="s">
        <v>333</v>
      </c>
      <c r="D182" s="154" t="s">
        <v>263</v>
      </c>
      <c r="E182" s="155" t="s">
        <v>334</v>
      </c>
      <c r="F182" s="156" t="s">
        <v>335</v>
      </c>
      <c r="G182" s="157" t="s">
        <v>286</v>
      </c>
      <c r="H182" s="158">
        <v>2</v>
      </c>
      <c r="I182" s="159">
        <v>104</v>
      </c>
      <c r="J182" s="159">
        <f t="shared" si="10"/>
        <v>208</v>
      </c>
      <c r="K182" s="160"/>
      <c r="L182" s="28"/>
      <c r="M182" s="161" t="s">
        <v>1</v>
      </c>
      <c r="N182" s="162" t="s">
        <v>36</v>
      </c>
      <c r="O182" s="150">
        <v>0.19</v>
      </c>
      <c r="P182" s="150">
        <f t="shared" si="11"/>
        <v>0.38</v>
      </c>
      <c r="Q182" s="150">
        <v>0</v>
      </c>
      <c r="R182" s="150">
        <f t="shared" si="12"/>
        <v>0</v>
      </c>
      <c r="S182" s="150">
        <v>0</v>
      </c>
      <c r="T182" s="151">
        <f t="shared" si="13"/>
        <v>0</v>
      </c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R182" s="152" t="s">
        <v>140</v>
      </c>
      <c r="AT182" s="152" t="s">
        <v>263</v>
      </c>
      <c r="AU182" s="152" t="s">
        <v>129</v>
      </c>
      <c r="AY182" s="15" t="s">
        <v>130</v>
      </c>
      <c r="BE182" s="153">
        <f t="shared" si="14"/>
        <v>208</v>
      </c>
      <c r="BF182" s="153">
        <f t="shared" si="15"/>
        <v>0</v>
      </c>
      <c r="BG182" s="153">
        <f t="shared" si="16"/>
        <v>0</v>
      </c>
      <c r="BH182" s="153">
        <f t="shared" si="17"/>
        <v>0</v>
      </c>
      <c r="BI182" s="153">
        <f t="shared" si="18"/>
        <v>0</v>
      </c>
      <c r="BJ182" s="15" t="s">
        <v>79</v>
      </c>
      <c r="BK182" s="153">
        <f t="shared" si="19"/>
        <v>208</v>
      </c>
      <c r="BL182" s="15" t="s">
        <v>140</v>
      </c>
      <c r="BM182" s="152" t="s">
        <v>336</v>
      </c>
    </row>
    <row r="183" spans="1:65" s="2" customFormat="1" ht="21.75" customHeight="1">
      <c r="A183" s="27"/>
      <c r="B183" s="139"/>
      <c r="C183" s="154" t="s">
        <v>337</v>
      </c>
      <c r="D183" s="154" t="s">
        <v>263</v>
      </c>
      <c r="E183" s="155" t="s">
        <v>338</v>
      </c>
      <c r="F183" s="156" t="s">
        <v>339</v>
      </c>
      <c r="G183" s="157" t="s">
        <v>286</v>
      </c>
      <c r="H183" s="158">
        <v>1</v>
      </c>
      <c r="I183" s="159">
        <v>7850</v>
      </c>
      <c r="J183" s="159">
        <f t="shared" si="10"/>
        <v>7850</v>
      </c>
      <c r="K183" s="160"/>
      <c r="L183" s="28"/>
      <c r="M183" s="161" t="s">
        <v>1</v>
      </c>
      <c r="N183" s="162" t="s">
        <v>36</v>
      </c>
      <c r="O183" s="150">
        <v>8.0009999999999994</v>
      </c>
      <c r="P183" s="150">
        <f t="shared" si="11"/>
        <v>8.0009999999999994</v>
      </c>
      <c r="Q183" s="150">
        <v>0</v>
      </c>
      <c r="R183" s="150">
        <f t="shared" si="12"/>
        <v>0</v>
      </c>
      <c r="S183" s="150">
        <v>0</v>
      </c>
      <c r="T183" s="151">
        <f t="shared" si="13"/>
        <v>0</v>
      </c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R183" s="152" t="s">
        <v>140</v>
      </c>
      <c r="AT183" s="152" t="s">
        <v>263</v>
      </c>
      <c r="AU183" s="152" t="s">
        <v>129</v>
      </c>
      <c r="AY183" s="15" t="s">
        <v>130</v>
      </c>
      <c r="BE183" s="153">
        <f t="shared" si="14"/>
        <v>7850</v>
      </c>
      <c r="BF183" s="153">
        <f t="shared" si="15"/>
        <v>0</v>
      </c>
      <c r="BG183" s="153">
        <f t="shared" si="16"/>
        <v>0</v>
      </c>
      <c r="BH183" s="153">
        <f t="shared" si="17"/>
        <v>0</v>
      </c>
      <c r="BI183" s="153">
        <f t="shared" si="18"/>
        <v>0</v>
      </c>
      <c r="BJ183" s="15" t="s">
        <v>79</v>
      </c>
      <c r="BK183" s="153">
        <f t="shared" si="19"/>
        <v>7850</v>
      </c>
      <c r="BL183" s="15" t="s">
        <v>140</v>
      </c>
      <c r="BM183" s="152" t="s">
        <v>340</v>
      </c>
    </row>
    <row r="184" spans="1:65" s="2" customFormat="1" ht="16.5" customHeight="1">
      <c r="A184" s="27"/>
      <c r="B184" s="139"/>
      <c r="C184" s="154" t="s">
        <v>341</v>
      </c>
      <c r="D184" s="154" t="s">
        <v>263</v>
      </c>
      <c r="E184" s="155" t="s">
        <v>342</v>
      </c>
      <c r="F184" s="156" t="s">
        <v>343</v>
      </c>
      <c r="G184" s="157" t="s">
        <v>286</v>
      </c>
      <c r="H184" s="158">
        <v>1</v>
      </c>
      <c r="I184" s="159">
        <v>542</v>
      </c>
      <c r="J184" s="159">
        <f t="shared" si="10"/>
        <v>542</v>
      </c>
      <c r="K184" s="160"/>
      <c r="L184" s="28"/>
      <c r="M184" s="161" t="s">
        <v>1</v>
      </c>
      <c r="N184" s="162" t="s">
        <v>36</v>
      </c>
      <c r="O184" s="150">
        <v>0.871</v>
      </c>
      <c r="P184" s="150">
        <f t="shared" si="11"/>
        <v>0.871</v>
      </c>
      <c r="Q184" s="150">
        <v>0</v>
      </c>
      <c r="R184" s="150">
        <f t="shared" si="12"/>
        <v>0</v>
      </c>
      <c r="S184" s="150">
        <v>0</v>
      </c>
      <c r="T184" s="151">
        <f t="shared" si="13"/>
        <v>0</v>
      </c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R184" s="152" t="s">
        <v>140</v>
      </c>
      <c r="AT184" s="152" t="s">
        <v>263</v>
      </c>
      <c r="AU184" s="152" t="s">
        <v>129</v>
      </c>
      <c r="AY184" s="15" t="s">
        <v>130</v>
      </c>
      <c r="BE184" s="153">
        <f t="shared" si="14"/>
        <v>542</v>
      </c>
      <c r="BF184" s="153">
        <f t="shared" si="15"/>
        <v>0</v>
      </c>
      <c r="BG184" s="153">
        <f t="shared" si="16"/>
        <v>0</v>
      </c>
      <c r="BH184" s="153">
        <f t="shared" si="17"/>
        <v>0</v>
      </c>
      <c r="BI184" s="153">
        <f t="shared" si="18"/>
        <v>0</v>
      </c>
      <c r="BJ184" s="15" t="s">
        <v>79</v>
      </c>
      <c r="BK184" s="153">
        <f t="shared" si="19"/>
        <v>542</v>
      </c>
      <c r="BL184" s="15" t="s">
        <v>140</v>
      </c>
      <c r="BM184" s="152" t="s">
        <v>344</v>
      </c>
    </row>
    <row r="185" spans="1:65" s="2" customFormat="1" ht="24.2" customHeight="1">
      <c r="A185" s="27"/>
      <c r="B185" s="139"/>
      <c r="C185" s="154" t="s">
        <v>345</v>
      </c>
      <c r="D185" s="154" t="s">
        <v>263</v>
      </c>
      <c r="E185" s="155" t="s">
        <v>346</v>
      </c>
      <c r="F185" s="156" t="s">
        <v>347</v>
      </c>
      <c r="G185" s="157" t="s">
        <v>286</v>
      </c>
      <c r="H185" s="158">
        <v>3</v>
      </c>
      <c r="I185" s="159">
        <v>427</v>
      </c>
      <c r="J185" s="159">
        <f t="shared" si="10"/>
        <v>1281</v>
      </c>
      <c r="K185" s="160"/>
      <c r="L185" s="28"/>
      <c r="M185" s="161" t="s">
        <v>1</v>
      </c>
      <c r="N185" s="162" t="s">
        <v>36</v>
      </c>
      <c r="O185" s="150">
        <v>0.76400000000000001</v>
      </c>
      <c r="P185" s="150">
        <f t="shared" si="11"/>
        <v>2.2919999999999998</v>
      </c>
      <c r="Q185" s="150">
        <v>0</v>
      </c>
      <c r="R185" s="150">
        <f t="shared" si="12"/>
        <v>0</v>
      </c>
      <c r="S185" s="150">
        <v>0</v>
      </c>
      <c r="T185" s="151">
        <f t="shared" si="13"/>
        <v>0</v>
      </c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R185" s="152" t="s">
        <v>140</v>
      </c>
      <c r="AT185" s="152" t="s">
        <v>263</v>
      </c>
      <c r="AU185" s="152" t="s">
        <v>129</v>
      </c>
      <c r="AY185" s="15" t="s">
        <v>130</v>
      </c>
      <c r="BE185" s="153">
        <f t="shared" si="14"/>
        <v>1281</v>
      </c>
      <c r="BF185" s="153">
        <f t="shared" si="15"/>
        <v>0</v>
      </c>
      <c r="BG185" s="153">
        <f t="shared" si="16"/>
        <v>0</v>
      </c>
      <c r="BH185" s="153">
        <f t="shared" si="17"/>
        <v>0</v>
      </c>
      <c r="BI185" s="153">
        <f t="shared" si="18"/>
        <v>0</v>
      </c>
      <c r="BJ185" s="15" t="s">
        <v>79</v>
      </c>
      <c r="BK185" s="153">
        <f t="shared" si="19"/>
        <v>1281</v>
      </c>
      <c r="BL185" s="15" t="s">
        <v>140</v>
      </c>
      <c r="BM185" s="152" t="s">
        <v>348</v>
      </c>
    </row>
    <row r="186" spans="1:65" s="2" customFormat="1" ht="16.5" customHeight="1">
      <c r="A186" s="27"/>
      <c r="B186" s="139"/>
      <c r="C186" s="154" t="s">
        <v>349</v>
      </c>
      <c r="D186" s="154" t="s">
        <v>263</v>
      </c>
      <c r="E186" s="155" t="s">
        <v>350</v>
      </c>
      <c r="F186" s="156" t="s">
        <v>351</v>
      </c>
      <c r="G186" s="157" t="s">
        <v>286</v>
      </c>
      <c r="H186" s="158">
        <v>3</v>
      </c>
      <c r="I186" s="159">
        <v>55.9</v>
      </c>
      <c r="J186" s="159">
        <f t="shared" si="10"/>
        <v>167.7</v>
      </c>
      <c r="K186" s="160"/>
      <c r="L186" s="28"/>
      <c r="M186" s="161" t="s">
        <v>1</v>
      </c>
      <c r="N186" s="162" t="s">
        <v>36</v>
      </c>
      <c r="O186" s="150">
        <v>0.106</v>
      </c>
      <c r="P186" s="150">
        <f t="shared" si="11"/>
        <v>0.318</v>
      </c>
      <c r="Q186" s="150">
        <v>0</v>
      </c>
      <c r="R186" s="150">
        <f t="shared" si="12"/>
        <v>0</v>
      </c>
      <c r="S186" s="150">
        <v>0</v>
      </c>
      <c r="T186" s="151">
        <f t="shared" si="13"/>
        <v>0</v>
      </c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R186" s="152" t="s">
        <v>140</v>
      </c>
      <c r="AT186" s="152" t="s">
        <v>263</v>
      </c>
      <c r="AU186" s="152" t="s">
        <v>129</v>
      </c>
      <c r="AY186" s="15" t="s">
        <v>130</v>
      </c>
      <c r="BE186" s="153">
        <f t="shared" si="14"/>
        <v>167.7</v>
      </c>
      <c r="BF186" s="153">
        <f t="shared" si="15"/>
        <v>0</v>
      </c>
      <c r="BG186" s="153">
        <f t="shared" si="16"/>
        <v>0</v>
      </c>
      <c r="BH186" s="153">
        <f t="shared" si="17"/>
        <v>0</v>
      </c>
      <c r="BI186" s="153">
        <f t="shared" si="18"/>
        <v>0</v>
      </c>
      <c r="BJ186" s="15" t="s">
        <v>79</v>
      </c>
      <c r="BK186" s="153">
        <f t="shared" si="19"/>
        <v>167.7</v>
      </c>
      <c r="BL186" s="15" t="s">
        <v>140</v>
      </c>
      <c r="BM186" s="152" t="s">
        <v>352</v>
      </c>
    </row>
    <row r="187" spans="1:65" s="2" customFormat="1" ht="16.5" customHeight="1">
      <c r="A187" s="27"/>
      <c r="B187" s="139"/>
      <c r="C187" s="154" t="s">
        <v>353</v>
      </c>
      <c r="D187" s="154" t="s">
        <v>263</v>
      </c>
      <c r="E187" s="155" t="s">
        <v>354</v>
      </c>
      <c r="F187" s="156" t="s">
        <v>355</v>
      </c>
      <c r="G187" s="157" t="s">
        <v>286</v>
      </c>
      <c r="H187" s="158">
        <v>3</v>
      </c>
      <c r="I187" s="159">
        <v>82.3</v>
      </c>
      <c r="J187" s="159">
        <f t="shared" si="10"/>
        <v>246.9</v>
      </c>
      <c r="K187" s="160"/>
      <c r="L187" s="28"/>
      <c r="M187" s="161" t="s">
        <v>1</v>
      </c>
      <c r="N187" s="162" t="s">
        <v>36</v>
      </c>
      <c r="O187" s="150">
        <v>0.156</v>
      </c>
      <c r="P187" s="150">
        <f t="shared" si="11"/>
        <v>0.46799999999999997</v>
      </c>
      <c r="Q187" s="150">
        <v>0</v>
      </c>
      <c r="R187" s="150">
        <f t="shared" si="12"/>
        <v>0</v>
      </c>
      <c r="S187" s="150">
        <v>0</v>
      </c>
      <c r="T187" s="151">
        <f t="shared" si="13"/>
        <v>0</v>
      </c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R187" s="152" t="s">
        <v>140</v>
      </c>
      <c r="AT187" s="152" t="s">
        <v>263</v>
      </c>
      <c r="AU187" s="152" t="s">
        <v>129</v>
      </c>
      <c r="AY187" s="15" t="s">
        <v>130</v>
      </c>
      <c r="BE187" s="153">
        <f t="shared" si="14"/>
        <v>246.9</v>
      </c>
      <c r="BF187" s="153">
        <f t="shared" si="15"/>
        <v>0</v>
      </c>
      <c r="BG187" s="153">
        <f t="shared" si="16"/>
        <v>0</v>
      </c>
      <c r="BH187" s="153">
        <f t="shared" si="17"/>
        <v>0</v>
      </c>
      <c r="BI187" s="153">
        <f t="shared" si="18"/>
        <v>0</v>
      </c>
      <c r="BJ187" s="15" t="s">
        <v>79</v>
      </c>
      <c r="BK187" s="153">
        <f t="shared" si="19"/>
        <v>246.9</v>
      </c>
      <c r="BL187" s="15" t="s">
        <v>140</v>
      </c>
      <c r="BM187" s="152" t="s">
        <v>356</v>
      </c>
    </row>
    <row r="188" spans="1:65" s="2" customFormat="1" ht="24.2" customHeight="1">
      <c r="A188" s="27"/>
      <c r="B188" s="139"/>
      <c r="C188" s="154" t="s">
        <v>357</v>
      </c>
      <c r="D188" s="154" t="s">
        <v>263</v>
      </c>
      <c r="E188" s="155" t="s">
        <v>358</v>
      </c>
      <c r="F188" s="156" t="s">
        <v>359</v>
      </c>
      <c r="G188" s="157" t="s">
        <v>286</v>
      </c>
      <c r="H188" s="158">
        <v>3</v>
      </c>
      <c r="I188" s="159">
        <v>428</v>
      </c>
      <c r="J188" s="159">
        <f t="shared" si="10"/>
        <v>1284</v>
      </c>
      <c r="K188" s="160"/>
      <c r="L188" s="28"/>
      <c r="M188" s="161" t="s">
        <v>1</v>
      </c>
      <c r="N188" s="162" t="s">
        <v>36</v>
      </c>
      <c r="O188" s="150">
        <v>0.81200000000000006</v>
      </c>
      <c r="P188" s="150">
        <f t="shared" si="11"/>
        <v>2.4359999999999999</v>
      </c>
      <c r="Q188" s="150">
        <v>0</v>
      </c>
      <c r="R188" s="150">
        <f t="shared" si="12"/>
        <v>0</v>
      </c>
      <c r="S188" s="150">
        <v>0</v>
      </c>
      <c r="T188" s="151">
        <f t="shared" si="13"/>
        <v>0</v>
      </c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R188" s="152" t="s">
        <v>140</v>
      </c>
      <c r="AT188" s="152" t="s">
        <v>263</v>
      </c>
      <c r="AU188" s="152" t="s">
        <v>129</v>
      </c>
      <c r="AY188" s="15" t="s">
        <v>130</v>
      </c>
      <c r="BE188" s="153">
        <f t="shared" si="14"/>
        <v>1284</v>
      </c>
      <c r="BF188" s="153">
        <f t="shared" si="15"/>
        <v>0</v>
      </c>
      <c r="BG188" s="153">
        <f t="shared" si="16"/>
        <v>0</v>
      </c>
      <c r="BH188" s="153">
        <f t="shared" si="17"/>
        <v>0</v>
      </c>
      <c r="BI188" s="153">
        <f t="shared" si="18"/>
        <v>0</v>
      </c>
      <c r="BJ188" s="15" t="s">
        <v>79</v>
      </c>
      <c r="BK188" s="153">
        <f t="shared" si="19"/>
        <v>1284</v>
      </c>
      <c r="BL188" s="15" t="s">
        <v>140</v>
      </c>
      <c r="BM188" s="152" t="s">
        <v>360</v>
      </c>
    </row>
    <row r="189" spans="1:65" s="2" customFormat="1" ht="16.5" customHeight="1">
      <c r="A189" s="27"/>
      <c r="B189" s="139"/>
      <c r="C189" s="154" t="s">
        <v>361</v>
      </c>
      <c r="D189" s="154" t="s">
        <v>263</v>
      </c>
      <c r="E189" s="155" t="s">
        <v>362</v>
      </c>
      <c r="F189" s="156" t="s">
        <v>363</v>
      </c>
      <c r="G189" s="157" t="s">
        <v>286</v>
      </c>
      <c r="H189" s="158">
        <v>3</v>
      </c>
      <c r="I189" s="159">
        <v>681</v>
      </c>
      <c r="J189" s="159">
        <f t="shared" si="10"/>
        <v>2043</v>
      </c>
      <c r="K189" s="160"/>
      <c r="L189" s="28"/>
      <c r="M189" s="161" t="s">
        <v>1</v>
      </c>
      <c r="N189" s="162" t="s">
        <v>36</v>
      </c>
      <c r="O189" s="150">
        <v>1.292</v>
      </c>
      <c r="P189" s="150">
        <f t="shared" si="11"/>
        <v>3.8760000000000003</v>
      </c>
      <c r="Q189" s="150">
        <v>0</v>
      </c>
      <c r="R189" s="150">
        <f t="shared" si="12"/>
        <v>0</v>
      </c>
      <c r="S189" s="150">
        <v>0</v>
      </c>
      <c r="T189" s="151">
        <f t="shared" si="13"/>
        <v>0</v>
      </c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R189" s="152" t="s">
        <v>140</v>
      </c>
      <c r="AT189" s="152" t="s">
        <v>263</v>
      </c>
      <c r="AU189" s="152" t="s">
        <v>129</v>
      </c>
      <c r="AY189" s="15" t="s">
        <v>130</v>
      </c>
      <c r="BE189" s="153">
        <f t="shared" si="14"/>
        <v>2043</v>
      </c>
      <c r="BF189" s="153">
        <f t="shared" si="15"/>
        <v>0</v>
      </c>
      <c r="BG189" s="153">
        <f t="shared" si="16"/>
        <v>0</v>
      </c>
      <c r="BH189" s="153">
        <f t="shared" si="17"/>
        <v>0</v>
      </c>
      <c r="BI189" s="153">
        <f t="shared" si="18"/>
        <v>0</v>
      </c>
      <c r="BJ189" s="15" t="s">
        <v>79</v>
      </c>
      <c r="BK189" s="153">
        <f t="shared" si="19"/>
        <v>2043</v>
      </c>
      <c r="BL189" s="15" t="s">
        <v>140</v>
      </c>
      <c r="BM189" s="152" t="s">
        <v>364</v>
      </c>
    </row>
    <row r="190" spans="1:65" s="2" customFormat="1" ht="16.5" customHeight="1">
      <c r="A190" s="27"/>
      <c r="B190" s="139"/>
      <c r="C190" s="154" t="s">
        <v>365</v>
      </c>
      <c r="D190" s="154" t="s">
        <v>263</v>
      </c>
      <c r="E190" s="155" t="s">
        <v>366</v>
      </c>
      <c r="F190" s="156" t="s">
        <v>367</v>
      </c>
      <c r="G190" s="157" t="s">
        <v>286</v>
      </c>
      <c r="H190" s="158">
        <v>1</v>
      </c>
      <c r="I190" s="159">
        <v>41.6</v>
      </c>
      <c r="J190" s="159">
        <f t="shared" si="10"/>
        <v>41.6</v>
      </c>
      <c r="K190" s="160"/>
      <c r="L190" s="28"/>
      <c r="M190" s="161" t="s">
        <v>1</v>
      </c>
      <c r="N190" s="162" t="s">
        <v>36</v>
      </c>
      <c r="O190" s="150">
        <v>0.09</v>
      </c>
      <c r="P190" s="150">
        <f t="shared" si="11"/>
        <v>0.09</v>
      </c>
      <c r="Q190" s="150">
        <v>0</v>
      </c>
      <c r="R190" s="150">
        <f t="shared" si="12"/>
        <v>0</v>
      </c>
      <c r="S190" s="150">
        <v>0</v>
      </c>
      <c r="T190" s="151">
        <f t="shared" si="13"/>
        <v>0</v>
      </c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R190" s="152" t="s">
        <v>140</v>
      </c>
      <c r="AT190" s="152" t="s">
        <v>263</v>
      </c>
      <c r="AU190" s="152" t="s">
        <v>129</v>
      </c>
      <c r="AY190" s="15" t="s">
        <v>130</v>
      </c>
      <c r="BE190" s="153">
        <f t="shared" si="14"/>
        <v>41.6</v>
      </c>
      <c r="BF190" s="153">
        <f t="shared" si="15"/>
        <v>0</v>
      </c>
      <c r="BG190" s="153">
        <f t="shared" si="16"/>
        <v>0</v>
      </c>
      <c r="BH190" s="153">
        <f t="shared" si="17"/>
        <v>0</v>
      </c>
      <c r="BI190" s="153">
        <f t="shared" si="18"/>
        <v>0</v>
      </c>
      <c r="BJ190" s="15" t="s">
        <v>79</v>
      </c>
      <c r="BK190" s="153">
        <f t="shared" si="19"/>
        <v>41.6</v>
      </c>
      <c r="BL190" s="15" t="s">
        <v>140</v>
      </c>
      <c r="BM190" s="152" t="s">
        <v>368</v>
      </c>
    </row>
    <row r="191" spans="1:65" s="2" customFormat="1" ht="16.5" customHeight="1">
      <c r="A191" s="27"/>
      <c r="B191" s="139"/>
      <c r="C191" s="154" t="s">
        <v>369</v>
      </c>
      <c r="D191" s="154" t="s">
        <v>263</v>
      </c>
      <c r="E191" s="155" t="s">
        <v>370</v>
      </c>
      <c r="F191" s="156" t="s">
        <v>371</v>
      </c>
      <c r="G191" s="157" t="s">
        <v>286</v>
      </c>
      <c r="H191" s="158">
        <v>1</v>
      </c>
      <c r="I191" s="159">
        <v>75.7</v>
      </c>
      <c r="J191" s="159">
        <f t="shared" si="10"/>
        <v>75.7</v>
      </c>
      <c r="K191" s="160"/>
      <c r="L191" s="28"/>
      <c r="M191" s="161" t="s">
        <v>1</v>
      </c>
      <c r="N191" s="162" t="s">
        <v>36</v>
      </c>
      <c r="O191" s="150">
        <v>0.16400000000000001</v>
      </c>
      <c r="P191" s="150">
        <f t="shared" si="11"/>
        <v>0.16400000000000001</v>
      </c>
      <c r="Q191" s="150">
        <v>0</v>
      </c>
      <c r="R191" s="150">
        <f t="shared" si="12"/>
        <v>0</v>
      </c>
      <c r="S191" s="150">
        <v>0</v>
      </c>
      <c r="T191" s="151">
        <f t="shared" si="13"/>
        <v>0</v>
      </c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R191" s="152" t="s">
        <v>140</v>
      </c>
      <c r="AT191" s="152" t="s">
        <v>263</v>
      </c>
      <c r="AU191" s="152" t="s">
        <v>129</v>
      </c>
      <c r="AY191" s="15" t="s">
        <v>130</v>
      </c>
      <c r="BE191" s="153">
        <f t="shared" si="14"/>
        <v>75.7</v>
      </c>
      <c r="BF191" s="153">
        <f t="shared" si="15"/>
        <v>0</v>
      </c>
      <c r="BG191" s="153">
        <f t="shared" si="16"/>
        <v>0</v>
      </c>
      <c r="BH191" s="153">
        <f t="shared" si="17"/>
        <v>0</v>
      </c>
      <c r="BI191" s="153">
        <f t="shared" si="18"/>
        <v>0</v>
      </c>
      <c r="BJ191" s="15" t="s">
        <v>79</v>
      </c>
      <c r="BK191" s="153">
        <f t="shared" si="19"/>
        <v>75.7</v>
      </c>
      <c r="BL191" s="15" t="s">
        <v>140</v>
      </c>
      <c r="BM191" s="152" t="s">
        <v>372</v>
      </c>
    </row>
    <row r="192" spans="1:65" s="2" customFormat="1" ht="37.9" customHeight="1">
      <c r="A192" s="27"/>
      <c r="B192" s="139"/>
      <c r="C192" s="154" t="s">
        <v>373</v>
      </c>
      <c r="D192" s="154" t="s">
        <v>263</v>
      </c>
      <c r="E192" s="155" t="s">
        <v>374</v>
      </c>
      <c r="F192" s="156" t="s">
        <v>375</v>
      </c>
      <c r="G192" s="157" t="s">
        <v>156</v>
      </c>
      <c r="H192" s="158">
        <v>51</v>
      </c>
      <c r="I192" s="159">
        <v>31.6</v>
      </c>
      <c r="J192" s="159">
        <f t="shared" si="10"/>
        <v>1611.6</v>
      </c>
      <c r="K192" s="160"/>
      <c r="L192" s="28"/>
      <c r="M192" s="161" t="s">
        <v>1</v>
      </c>
      <c r="N192" s="162" t="s">
        <v>36</v>
      </c>
      <c r="O192" s="150">
        <v>7.5999999999999998E-2</v>
      </c>
      <c r="P192" s="150">
        <f t="shared" si="11"/>
        <v>3.8759999999999999</v>
      </c>
      <c r="Q192" s="150">
        <v>0</v>
      </c>
      <c r="R192" s="150">
        <f t="shared" si="12"/>
        <v>0</v>
      </c>
      <c r="S192" s="150">
        <v>0</v>
      </c>
      <c r="T192" s="151">
        <f t="shared" si="13"/>
        <v>0</v>
      </c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R192" s="152" t="s">
        <v>140</v>
      </c>
      <c r="AT192" s="152" t="s">
        <v>263</v>
      </c>
      <c r="AU192" s="152" t="s">
        <v>129</v>
      </c>
      <c r="AY192" s="15" t="s">
        <v>130</v>
      </c>
      <c r="BE192" s="153">
        <f t="shared" si="14"/>
        <v>1611.6</v>
      </c>
      <c r="BF192" s="153">
        <f t="shared" si="15"/>
        <v>0</v>
      </c>
      <c r="BG192" s="153">
        <f t="shared" si="16"/>
        <v>0</v>
      </c>
      <c r="BH192" s="153">
        <f t="shared" si="17"/>
        <v>0</v>
      </c>
      <c r="BI192" s="153">
        <f t="shared" si="18"/>
        <v>0</v>
      </c>
      <c r="BJ192" s="15" t="s">
        <v>79</v>
      </c>
      <c r="BK192" s="153">
        <f t="shared" si="19"/>
        <v>1611.6</v>
      </c>
      <c r="BL192" s="15" t="s">
        <v>140</v>
      </c>
      <c r="BM192" s="152" t="s">
        <v>376</v>
      </c>
    </row>
    <row r="193" spans="1:65" s="2" customFormat="1" ht="33" customHeight="1">
      <c r="A193" s="27"/>
      <c r="B193" s="139"/>
      <c r="C193" s="154" t="s">
        <v>377</v>
      </c>
      <c r="D193" s="154" t="s">
        <v>263</v>
      </c>
      <c r="E193" s="155" t="s">
        <v>378</v>
      </c>
      <c r="F193" s="156" t="s">
        <v>379</v>
      </c>
      <c r="G193" s="157" t="s">
        <v>156</v>
      </c>
      <c r="H193" s="158">
        <v>14</v>
      </c>
      <c r="I193" s="159">
        <v>127</v>
      </c>
      <c r="J193" s="159">
        <f t="shared" si="10"/>
        <v>1778</v>
      </c>
      <c r="K193" s="160"/>
      <c r="L193" s="28"/>
      <c r="M193" s="161" t="s">
        <v>1</v>
      </c>
      <c r="N193" s="162" t="s">
        <v>36</v>
      </c>
      <c r="O193" s="150">
        <v>0.30599999999999999</v>
      </c>
      <c r="P193" s="150">
        <f t="shared" si="11"/>
        <v>4.2839999999999998</v>
      </c>
      <c r="Q193" s="150">
        <v>0</v>
      </c>
      <c r="R193" s="150">
        <f t="shared" si="12"/>
        <v>0</v>
      </c>
      <c r="S193" s="150">
        <v>0</v>
      </c>
      <c r="T193" s="151">
        <f t="shared" si="13"/>
        <v>0</v>
      </c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R193" s="152" t="s">
        <v>140</v>
      </c>
      <c r="AT193" s="152" t="s">
        <v>263</v>
      </c>
      <c r="AU193" s="152" t="s">
        <v>129</v>
      </c>
      <c r="AY193" s="15" t="s">
        <v>130</v>
      </c>
      <c r="BE193" s="153">
        <f t="shared" si="14"/>
        <v>1778</v>
      </c>
      <c r="BF193" s="153">
        <f t="shared" si="15"/>
        <v>0</v>
      </c>
      <c r="BG193" s="153">
        <f t="shared" si="16"/>
        <v>0</v>
      </c>
      <c r="BH193" s="153">
        <f t="shared" si="17"/>
        <v>0</v>
      </c>
      <c r="BI193" s="153">
        <f t="shared" si="18"/>
        <v>0</v>
      </c>
      <c r="BJ193" s="15" t="s">
        <v>79</v>
      </c>
      <c r="BK193" s="153">
        <f t="shared" si="19"/>
        <v>1778</v>
      </c>
      <c r="BL193" s="15" t="s">
        <v>140</v>
      </c>
      <c r="BM193" s="152" t="s">
        <v>380</v>
      </c>
    </row>
    <row r="194" spans="1:65" s="2" customFormat="1" ht="16.5" customHeight="1">
      <c r="A194" s="27"/>
      <c r="B194" s="139"/>
      <c r="C194" s="154" t="s">
        <v>381</v>
      </c>
      <c r="D194" s="154" t="s">
        <v>263</v>
      </c>
      <c r="E194" s="155" t="s">
        <v>382</v>
      </c>
      <c r="F194" s="156" t="s">
        <v>383</v>
      </c>
      <c r="G194" s="157" t="s">
        <v>286</v>
      </c>
      <c r="H194" s="158">
        <v>1</v>
      </c>
      <c r="I194" s="159">
        <v>105</v>
      </c>
      <c r="J194" s="159">
        <f t="shared" si="10"/>
        <v>105</v>
      </c>
      <c r="K194" s="160"/>
      <c r="L194" s="28"/>
      <c r="M194" s="161" t="s">
        <v>1</v>
      </c>
      <c r="N194" s="162" t="s">
        <v>36</v>
      </c>
      <c r="O194" s="150">
        <v>0.252</v>
      </c>
      <c r="P194" s="150">
        <f t="shared" si="11"/>
        <v>0.252</v>
      </c>
      <c r="Q194" s="150">
        <v>0</v>
      </c>
      <c r="R194" s="150">
        <f t="shared" si="12"/>
        <v>0</v>
      </c>
      <c r="S194" s="150">
        <v>0</v>
      </c>
      <c r="T194" s="151">
        <f t="shared" si="13"/>
        <v>0</v>
      </c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R194" s="152" t="s">
        <v>140</v>
      </c>
      <c r="AT194" s="152" t="s">
        <v>263</v>
      </c>
      <c r="AU194" s="152" t="s">
        <v>129</v>
      </c>
      <c r="AY194" s="15" t="s">
        <v>130</v>
      </c>
      <c r="BE194" s="153">
        <f t="shared" si="14"/>
        <v>105</v>
      </c>
      <c r="BF194" s="153">
        <f t="shared" si="15"/>
        <v>0</v>
      </c>
      <c r="BG194" s="153">
        <f t="shared" si="16"/>
        <v>0</v>
      </c>
      <c r="BH194" s="153">
        <f t="shared" si="17"/>
        <v>0</v>
      </c>
      <c r="BI194" s="153">
        <f t="shared" si="18"/>
        <v>0</v>
      </c>
      <c r="BJ194" s="15" t="s">
        <v>79</v>
      </c>
      <c r="BK194" s="153">
        <f t="shared" si="19"/>
        <v>105</v>
      </c>
      <c r="BL194" s="15" t="s">
        <v>140</v>
      </c>
      <c r="BM194" s="152" t="s">
        <v>384</v>
      </c>
    </row>
    <row r="195" spans="1:65" s="2" customFormat="1" ht="24.2" customHeight="1">
      <c r="A195" s="27"/>
      <c r="B195" s="139"/>
      <c r="C195" s="154" t="s">
        <v>385</v>
      </c>
      <c r="D195" s="154" t="s">
        <v>263</v>
      </c>
      <c r="E195" s="155" t="s">
        <v>386</v>
      </c>
      <c r="F195" s="156" t="s">
        <v>387</v>
      </c>
      <c r="G195" s="157" t="s">
        <v>286</v>
      </c>
      <c r="H195" s="158">
        <v>9</v>
      </c>
      <c r="I195" s="159">
        <v>146</v>
      </c>
      <c r="J195" s="159">
        <f t="shared" si="10"/>
        <v>1314</v>
      </c>
      <c r="K195" s="160"/>
      <c r="L195" s="28"/>
      <c r="M195" s="161" t="s">
        <v>1</v>
      </c>
      <c r="N195" s="162" t="s">
        <v>36</v>
      </c>
      <c r="O195" s="150">
        <v>0.35199999999999998</v>
      </c>
      <c r="P195" s="150">
        <f t="shared" si="11"/>
        <v>3.1679999999999997</v>
      </c>
      <c r="Q195" s="150">
        <v>0</v>
      </c>
      <c r="R195" s="150">
        <f t="shared" si="12"/>
        <v>0</v>
      </c>
      <c r="S195" s="150">
        <v>0</v>
      </c>
      <c r="T195" s="151">
        <f t="shared" si="13"/>
        <v>0</v>
      </c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R195" s="152" t="s">
        <v>140</v>
      </c>
      <c r="AT195" s="152" t="s">
        <v>263</v>
      </c>
      <c r="AU195" s="152" t="s">
        <v>129</v>
      </c>
      <c r="AY195" s="15" t="s">
        <v>130</v>
      </c>
      <c r="BE195" s="153">
        <f t="shared" si="14"/>
        <v>1314</v>
      </c>
      <c r="BF195" s="153">
        <f t="shared" si="15"/>
        <v>0</v>
      </c>
      <c r="BG195" s="153">
        <f t="shared" si="16"/>
        <v>0</v>
      </c>
      <c r="BH195" s="153">
        <f t="shared" si="17"/>
        <v>0</v>
      </c>
      <c r="BI195" s="153">
        <f t="shared" si="18"/>
        <v>0</v>
      </c>
      <c r="BJ195" s="15" t="s">
        <v>79</v>
      </c>
      <c r="BK195" s="153">
        <f t="shared" si="19"/>
        <v>1314</v>
      </c>
      <c r="BL195" s="15" t="s">
        <v>140</v>
      </c>
      <c r="BM195" s="152" t="s">
        <v>388</v>
      </c>
    </row>
    <row r="196" spans="1:65" s="2" customFormat="1" ht="21.75" customHeight="1">
      <c r="A196" s="27"/>
      <c r="B196" s="139"/>
      <c r="C196" s="154" t="s">
        <v>389</v>
      </c>
      <c r="D196" s="154" t="s">
        <v>263</v>
      </c>
      <c r="E196" s="155" t="s">
        <v>390</v>
      </c>
      <c r="F196" s="156" t="s">
        <v>391</v>
      </c>
      <c r="G196" s="157" t="s">
        <v>286</v>
      </c>
      <c r="H196" s="158">
        <v>1</v>
      </c>
      <c r="I196" s="159">
        <v>74.900000000000006</v>
      </c>
      <c r="J196" s="159">
        <f t="shared" si="10"/>
        <v>74.900000000000006</v>
      </c>
      <c r="K196" s="160"/>
      <c r="L196" s="28"/>
      <c r="M196" s="161" t="s">
        <v>1</v>
      </c>
      <c r="N196" s="162" t="s">
        <v>36</v>
      </c>
      <c r="O196" s="150">
        <v>0.18</v>
      </c>
      <c r="P196" s="150">
        <f t="shared" si="11"/>
        <v>0.18</v>
      </c>
      <c r="Q196" s="150">
        <v>0</v>
      </c>
      <c r="R196" s="150">
        <f t="shared" si="12"/>
        <v>0</v>
      </c>
      <c r="S196" s="150">
        <v>0</v>
      </c>
      <c r="T196" s="151">
        <f t="shared" si="13"/>
        <v>0</v>
      </c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R196" s="152" t="s">
        <v>140</v>
      </c>
      <c r="AT196" s="152" t="s">
        <v>263</v>
      </c>
      <c r="AU196" s="152" t="s">
        <v>129</v>
      </c>
      <c r="AY196" s="15" t="s">
        <v>130</v>
      </c>
      <c r="BE196" s="153">
        <f t="shared" si="14"/>
        <v>74.900000000000006</v>
      </c>
      <c r="BF196" s="153">
        <f t="shared" si="15"/>
        <v>0</v>
      </c>
      <c r="BG196" s="153">
        <f t="shared" si="16"/>
        <v>0</v>
      </c>
      <c r="BH196" s="153">
        <f t="shared" si="17"/>
        <v>0</v>
      </c>
      <c r="BI196" s="153">
        <f t="shared" si="18"/>
        <v>0</v>
      </c>
      <c r="BJ196" s="15" t="s">
        <v>79</v>
      </c>
      <c r="BK196" s="153">
        <f t="shared" si="19"/>
        <v>74.900000000000006</v>
      </c>
      <c r="BL196" s="15" t="s">
        <v>140</v>
      </c>
      <c r="BM196" s="152" t="s">
        <v>392</v>
      </c>
    </row>
    <row r="197" spans="1:65" s="12" customFormat="1" ht="20.85" customHeight="1">
      <c r="B197" s="127"/>
      <c r="D197" s="128" t="s">
        <v>70</v>
      </c>
      <c r="E197" s="137" t="s">
        <v>393</v>
      </c>
      <c r="F197" s="137" t="s">
        <v>394</v>
      </c>
      <c r="J197" s="138">
        <f>BK197</f>
        <v>49065.21</v>
      </c>
      <c r="L197" s="127"/>
      <c r="M197" s="131"/>
      <c r="N197" s="132"/>
      <c r="O197" s="132"/>
      <c r="P197" s="133">
        <f>SUM(P198:P209)</f>
        <v>96.182362999999995</v>
      </c>
      <c r="Q197" s="132"/>
      <c r="R197" s="133">
        <f>SUM(R198:R209)</f>
        <v>1.3169999999999999E-2</v>
      </c>
      <c r="S197" s="132"/>
      <c r="T197" s="134">
        <f>SUM(T198:T209)</f>
        <v>0</v>
      </c>
      <c r="AR197" s="128" t="s">
        <v>79</v>
      </c>
      <c r="AT197" s="135" t="s">
        <v>70</v>
      </c>
      <c r="AU197" s="135" t="s">
        <v>81</v>
      </c>
      <c r="AY197" s="128" t="s">
        <v>130</v>
      </c>
      <c r="BK197" s="136">
        <f>SUM(BK198:BK209)</f>
        <v>49065.21</v>
      </c>
    </row>
    <row r="198" spans="1:65" s="2" customFormat="1" ht="16.5" customHeight="1">
      <c r="A198" s="27"/>
      <c r="B198" s="139"/>
      <c r="C198" s="154" t="s">
        <v>395</v>
      </c>
      <c r="D198" s="154" t="s">
        <v>263</v>
      </c>
      <c r="E198" s="155" t="s">
        <v>396</v>
      </c>
      <c r="F198" s="156" t="s">
        <v>397</v>
      </c>
      <c r="G198" s="157" t="s">
        <v>286</v>
      </c>
      <c r="H198" s="158">
        <v>1</v>
      </c>
      <c r="I198" s="159">
        <v>393.5</v>
      </c>
      <c r="J198" s="159">
        <f t="shared" ref="J198:J209" si="20">ROUND(I198*H198,2)</f>
        <v>393.5</v>
      </c>
      <c r="K198" s="160"/>
      <c r="L198" s="28"/>
      <c r="M198" s="161" t="s">
        <v>1</v>
      </c>
      <c r="N198" s="162" t="s">
        <v>36</v>
      </c>
      <c r="O198" s="150">
        <v>0.69099999999999995</v>
      </c>
      <c r="P198" s="150">
        <f t="shared" ref="P198:P209" si="21">O198*H198</f>
        <v>0.69099999999999995</v>
      </c>
      <c r="Q198" s="150">
        <v>0</v>
      </c>
      <c r="R198" s="150">
        <f t="shared" ref="R198:R209" si="22">Q198*H198</f>
        <v>0</v>
      </c>
      <c r="S198" s="150">
        <v>0</v>
      </c>
      <c r="T198" s="151">
        <f t="shared" ref="T198:T209" si="23">S198*H198</f>
        <v>0</v>
      </c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R198" s="152" t="s">
        <v>140</v>
      </c>
      <c r="AT198" s="152" t="s">
        <v>263</v>
      </c>
      <c r="AU198" s="152" t="s">
        <v>129</v>
      </c>
      <c r="AY198" s="15" t="s">
        <v>130</v>
      </c>
      <c r="BE198" s="153">
        <f t="shared" ref="BE198:BE209" si="24">IF(N198="základní",J198,0)</f>
        <v>393.5</v>
      </c>
      <c r="BF198" s="153">
        <f t="shared" ref="BF198:BF209" si="25">IF(N198="snížená",J198,0)</f>
        <v>0</v>
      </c>
      <c r="BG198" s="153">
        <f t="shared" ref="BG198:BG209" si="26">IF(N198="zákl. přenesená",J198,0)</f>
        <v>0</v>
      </c>
      <c r="BH198" s="153">
        <f t="shared" ref="BH198:BH209" si="27">IF(N198="sníž. přenesená",J198,0)</f>
        <v>0</v>
      </c>
      <c r="BI198" s="153">
        <f t="shared" ref="BI198:BI209" si="28">IF(N198="nulová",J198,0)</f>
        <v>0</v>
      </c>
      <c r="BJ198" s="15" t="s">
        <v>79</v>
      </c>
      <c r="BK198" s="153">
        <f t="shared" ref="BK198:BK209" si="29">ROUND(I198*H198,2)</f>
        <v>393.5</v>
      </c>
      <c r="BL198" s="15" t="s">
        <v>140</v>
      </c>
      <c r="BM198" s="152" t="s">
        <v>398</v>
      </c>
    </row>
    <row r="199" spans="1:65" s="2" customFormat="1" ht="24.2" customHeight="1">
      <c r="A199" s="27"/>
      <c r="B199" s="139"/>
      <c r="C199" s="154" t="s">
        <v>399</v>
      </c>
      <c r="D199" s="154" t="s">
        <v>263</v>
      </c>
      <c r="E199" s="155" t="s">
        <v>400</v>
      </c>
      <c r="F199" s="156" t="s">
        <v>401</v>
      </c>
      <c r="G199" s="157" t="s">
        <v>286</v>
      </c>
      <c r="H199" s="158">
        <v>2</v>
      </c>
      <c r="I199" s="159">
        <v>2260</v>
      </c>
      <c r="J199" s="159">
        <f t="shared" si="20"/>
        <v>4520</v>
      </c>
      <c r="K199" s="160"/>
      <c r="L199" s="28"/>
      <c r="M199" s="161" t="s">
        <v>1</v>
      </c>
      <c r="N199" s="162" t="s">
        <v>36</v>
      </c>
      <c r="O199" s="150">
        <v>2.8340000000000001</v>
      </c>
      <c r="P199" s="150">
        <f t="shared" si="21"/>
        <v>5.6680000000000001</v>
      </c>
      <c r="Q199" s="150">
        <v>0</v>
      </c>
      <c r="R199" s="150">
        <f t="shared" si="22"/>
        <v>0</v>
      </c>
      <c r="S199" s="150">
        <v>0</v>
      </c>
      <c r="T199" s="151">
        <f t="shared" si="23"/>
        <v>0</v>
      </c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R199" s="152" t="s">
        <v>140</v>
      </c>
      <c r="AT199" s="152" t="s">
        <v>263</v>
      </c>
      <c r="AU199" s="152" t="s">
        <v>129</v>
      </c>
      <c r="AY199" s="15" t="s">
        <v>130</v>
      </c>
      <c r="BE199" s="153">
        <f t="shared" si="24"/>
        <v>4520</v>
      </c>
      <c r="BF199" s="153">
        <f t="shared" si="25"/>
        <v>0</v>
      </c>
      <c r="BG199" s="153">
        <f t="shared" si="26"/>
        <v>0</v>
      </c>
      <c r="BH199" s="153">
        <f t="shared" si="27"/>
        <v>0</v>
      </c>
      <c r="BI199" s="153">
        <f t="shared" si="28"/>
        <v>0</v>
      </c>
      <c r="BJ199" s="15" t="s">
        <v>79</v>
      </c>
      <c r="BK199" s="153">
        <f t="shared" si="29"/>
        <v>4520</v>
      </c>
      <c r="BL199" s="15" t="s">
        <v>140</v>
      </c>
      <c r="BM199" s="152" t="s">
        <v>402</v>
      </c>
    </row>
    <row r="200" spans="1:65" s="2" customFormat="1" ht="16.5" customHeight="1">
      <c r="A200" s="27"/>
      <c r="B200" s="139"/>
      <c r="C200" s="154" t="s">
        <v>140</v>
      </c>
      <c r="D200" s="154" t="s">
        <v>263</v>
      </c>
      <c r="E200" s="155" t="s">
        <v>403</v>
      </c>
      <c r="F200" s="156" t="s">
        <v>404</v>
      </c>
      <c r="G200" s="157" t="s">
        <v>286</v>
      </c>
      <c r="H200" s="158">
        <v>1</v>
      </c>
      <c r="I200" s="159">
        <v>4510</v>
      </c>
      <c r="J200" s="159">
        <f t="shared" si="20"/>
        <v>4510</v>
      </c>
      <c r="K200" s="160"/>
      <c r="L200" s="28"/>
      <c r="M200" s="161" t="s">
        <v>1</v>
      </c>
      <c r="N200" s="162" t="s">
        <v>36</v>
      </c>
      <c r="O200" s="150">
        <v>7.2084999999999999</v>
      </c>
      <c r="P200" s="150">
        <f t="shared" si="21"/>
        <v>7.2084999999999999</v>
      </c>
      <c r="Q200" s="150">
        <v>0</v>
      </c>
      <c r="R200" s="150">
        <f t="shared" si="22"/>
        <v>0</v>
      </c>
      <c r="S200" s="150">
        <v>0</v>
      </c>
      <c r="T200" s="151">
        <f t="shared" si="23"/>
        <v>0</v>
      </c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R200" s="152" t="s">
        <v>140</v>
      </c>
      <c r="AT200" s="152" t="s">
        <v>263</v>
      </c>
      <c r="AU200" s="152" t="s">
        <v>129</v>
      </c>
      <c r="AY200" s="15" t="s">
        <v>130</v>
      </c>
      <c r="BE200" s="153">
        <f t="shared" si="24"/>
        <v>4510</v>
      </c>
      <c r="BF200" s="153">
        <f t="shared" si="25"/>
        <v>0</v>
      </c>
      <c r="BG200" s="153">
        <f t="shared" si="26"/>
        <v>0</v>
      </c>
      <c r="BH200" s="153">
        <f t="shared" si="27"/>
        <v>0</v>
      </c>
      <c r="BI200" s="153">
        <f t="shared" si="28"/>
        <v>0</v>
      </c>
      <c r="BJ200" s="15" t="s">
        <v>79</v>
      </c>
      <c r="BK200" s="153">
        <f t="shared" si="29"/>
        <v>4510</v>
      </c>
      <c r="BL200" s="15" t="s">
        <v>140</v>
      </c>
      <c r="BM200" s="152" t="s">
        <v>405</v>
      </c>
    </row>
    <row r="201" spans="1:65" s="2" customFormat="1" ht="21.75" customHeight="1">
      <c r="A201" s="27"/>
      <c r="B201" s="139"/>
      <c r="C201" s="154" t="s">
        <v>406</v>
      </c>
      <c r="D201" s="154" t="s">
        <v>263</v>
      </c>
      <c r="E201" s="155" t="s">
        <v>407</v>
      </c>
      <c r="F201" s="156" t="s">
        <v>408</v>
      </c>
      <c r="G201" s="157" t="s">
        <v>327</v>
      </c>
      <c r="H201" s="158">
        <v>9.9000000000000005E-2</v>
      </c>
      <c r="I201" s="159">
        <v>5750</v>
      </c>
      <c r="J201" s="159">
        <f t="shared" si="20"/>
        <v>569.25</v>
      </c>
      <c r="K201" s="160"/>
      <c r="L201" s="28"/>
      <c r="M201" s="161" t="s">
        <v>1</v>
      </c>
      <c r="N201" s="162" t="s">
        <v>36</v>
      </c>
      <c r="O201" s="150">
        <v>9.3369999999999997</v>
      </c>
      <c r="P201" s="150">
        <f t="shared" si="21"/>
        <v>0.92436300000000005</v>
      </c>
      <c r="Q201" s="150">
        <v>0</v>
      </c>
      <c r="R201" s="150">
        <f t="shared" si="22"/>
        <v>0</v>
      </c>
      <c r="S201" s="150">
        <v>0</v>
      </c>
      <c r="T201" s="151">
        <f t="shared" si="23"/>
        <v>0</v>
      </c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R201" s="152" t="s">
        <v>140</v>
      </c>
      <c r="AT201" s="152" t="s">
        <v>263</v>
      </c>
      <c r="AU201" s="152" t="s">
        <v>129</v>
      </c>
      <c r="AY201" s="15" t="s">
        <v>130</v>
      </c>
      <c r="BE201" s="153">
        <f t="shared" si="24"/>
        <v>569.25</v>
      </c>
      <c r="BF201" s="153">
        <f t="shared" si="25"/>
        <v>0</v>
      </c>
      <c r="BG201" s="153">
        <f t="shared" si="26"/>
        <v>0</v>
      </c>
      <c r="BH201" s="153">
        <f t="shared" si="27"/>
        <v>0</v>
      </c>
      <c r="BI201" s="153">
        <f t="shared" si="28"/>
        <v>0</v>
      </c>
      <c r="BJ201" s="15" t="s">
        <v>79</v>
      </c>
      <c r="BK201" s="153">
        <f t="shared" si="29"/>
        <v>569.25</v>
      </c>
      <c r="BL201" s="15" t="s">
        <v>140</v>
      </c>
      <c r="BM201" s="152" t="s">
        <v>409</v>
      </c>
    </row>
    <row r="202" spans="1:65" s="2" customFormat="1" ht="24.2" customHeight="1">
      <c r="A202" s="27"/>
      <c r="B202" s="139"/>
      <c r="C202" s="154" t="s">
        <v>410</v>
      </c>
      <c r="D202" s="154" t="s">
        <v>263</v>
      </c>
      <c r="E202" s="155" t="s">
        <v>411</v>
      </c>
      <c r="F202" s="156" t="s">
        <v>412</v>
      </c>
      <c r="G202" s="157" t="s">
        <v>286</v>
      </c>
      <c r="H202" s="158">
        <v>3</v>
      </c>
      <c r="I202" s="159">
        <v>497</v>
      </c>
      <c r="J202" s="159">
        <f t="shared" si="20"/>
        <v>1491</v>
      </c>
      <c r="K202" s="160"/>
      <c r="L202" s="28"/>
      <c r="M202" s="161" t="s">
        <v>1</v>
      </c>
      <c r="N202" s="162" t="s">
        <v>36</v>
      </c>
      <c r="O202" s="150">
        <v>1.0629999999999999</v>
      </c>
      <c r="P202" s="150">
        <f t="shared" si="21"/>
        <v>3.1890000000000001</v>
      </c>
      <c r="Q202" s="150">
        <v>0</v>
      </c>
      <c r="R202" s="150">
        <f t="shared" si="22"/>
        <v>0</v>
      </c>
      <c r="S202" s="150">
        <v>0</v>
      </c>
      <c r="T202" s="151">
        <f t="shared" si="23"/>
        <v>0</v>
      </c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R202" s="152" t="s">
        <v>140</v>
      </c>
      <c r="AT202" s="152" t="s">
        <v>263</v>
      </c>
      <c r="AU202" s="152" t="s">
        <v>129</v>
      </c>
      <c r="AY202" s="15" t="s">
        <v>130</v>
      </c>
      <c r="BE202" s="153">
        <f t="shared" si="24"/>
        <v>1491</v>
      </c>
      <c r="BF202" s="153">
        <f t="shared" si="25"/>
        <v>0</v>
      </c>
      <c r="BG202" s="153">
        <f t="shared" si="26"/>
        <v>0</v>
      </c>
      <c r="BH202" s="153">
        <f t="shared" si="27"/>
        <v>0</v>
      </c>
      <c r="BI202" s="153">
        <f t="shared" si="28"/>
        <v>0</v>
      </c>
      <c r="BJ202" s="15" t="s">
        <v>79</v>
      </c>
      <c r="BK202" s="153">
        <f t="shared" si="29"/>
        <v>1491</v>
      </c>
      <c r="BL202" s="15" t="s">
        <v>140</v>
      </c>
      <c r="BM202" s="152" t="s">
        <v>413</v>
      </c>
    </row>
    <row r="203" spans="1:65" s="2" customFormat="1" ht="24.2" customHeight="1">
      <c r="A203" s="27"/>
      <c r="B203" s="139"/>
      <c r="C203" s="154" t="s">
        <v>414</v>
      </c>
      <c r="D203" s="154" t="s">
        <v>263</v>
      </c>
      <c r="E203" s="155" t="s">
        <v>415</v>
      </c>
      <c r="F203" s="156" t="s">
        <v>416</v>
      </c>
      <c r="G203" s="157" t="s">
        <v>286</v>
      </c>
      <c r="H203" s="158">
        <v>6</v>
      </c>
      <c r="I203" s="159">
        <v>107</v>
      </c>
      <c r="J203" s="159">
        <f t="shared" si="20"/>
        <v>642</v>
      </c>
      <c r="K203" s="160"/>
      <c r="L203" s="28"/>
      <c r="M203" s="161" t="s">
        <v>1</v>
      </c>
      <c r="N203" s="162" t="s">
        <v>36</v>
      </c>
      <c r="O203" s="150">
        <v>0.21099999999999999</v>
      </c>
      <c r="P203" s="150">
        <f t="shared" si="21"/>
        <v>1.266</v>
      </c>
      <c r="Q203" s="150">
        <v>0</v>
      </c>
      <c r="R203" s="150">
        <f t="shared" si="22"/>
        <v>0</v>
      </c>
      <c r="S203" s="150">
        <v>0</v>
      </c>
      <c r="T203" s="151">
        <f t="shared" si="23"/>
        <v>0</v>
      </c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R203" s="152" t="s">
        <v>140</v>
      </c>
      <c r="AT203" s="152" t="s">
        <v>263</v>
      </c>
      <c r="AU203" s="152" t="s">
        <v>129</v>
      </c>
      <c r="AY203" s="15" t="s">
        <v>130</v>
      </c>
      <c r="BE203" s="153">
        <f t="shared" si="24"/>
        <v>642</v>
      </c>
      <c r="BF203" s="153">
        <f t="shared" si="25"/>
        <v>0</v>
      </c>
      <c r="BG203" s="153">
        <f t="shared" si="26"/>
        <v>0</v>
      </c>
      <c r="BH203" s="153">
        <f t="shared" si="27"/>
        <v>0</v>
      </c>
      <c r="BI203" s="153">
        <f t="shared" si="28"/>
        <v>0</v>
      </c>
      <c r="BJ203" s="15" t="s">
        <v>79</v>
      </c>
      <c r="BK203" s="153">
        <f t="shared" si="29"/>
        <v>642</v>
      </c>
      <c r="BL203" s="15" t="s">
        <v>140</v>
      </c>
      <c r="BM203" s="152" t="s">
        <v>417</v>
      </c>
    </row>
    <row r="204" spans="1:65" s="2" customFormat="1" ht="24.2" customHeight="1">
      <c r="A204" s="27"/>
      <c r="B204" s="139"/>
      <c r="C204" s="154" t="s">
        <v>418</v>
      </c>
      <c r="D204" s="154" t="s">
        <v>263</v>
      </c>
      <c r="E204" s="155" t="s">
        <v>419</v>
      </c>
      <c r="F204" s="156" t="s">
        <v>420</v>
      </c>
      <c r="G204" s="157" t="s">
        <v>286</v>
      </c>
      <c r="H204" s="158">
        <v>1</v>
      </c>
      <c r="I204" s="159">
        <v>27900</v>
      </c>
      <c r="J204" s="159">
        <f t="shared" si="20"/>
        <v>27900</v>
      </c>
      <c r="K204" s="160"/>
      <c r="L204" s="28"/>
      <c r="M204" s="161" t="s">
        <v>1</v>
      </c>
      <c r="N204" s="162" t="s">
        <v>36</v>
      </c>
      <c r="O204" s="150">
        <v>58.698</v>
      </c>
      <c r="P204" s="150">
        <f t="shared" si="21"/>
        <v>58.698</v>
      </c>
      <c r="Q204" s="150">
        <v>0</v>
      </c>
      <c r="R204" s="150">
        <f t="shared" si="22"/>
        <v>0</v>
      </c>
      <c r="S204" s="150">
        <v>0</v>
      </c>
      <c r="T204" s="151">
        <f t="shared" si="23"/>
        <v>0</v>
      </c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R204" s="152" t="s">
        <v>140</v>
      </c>
      <c r="AT204" s="152" t="s">
        <v>263</v>
      </c>
      <c r="AU204" s="152" t="s">
        <v>129</v>
      </c>
      <c r="AY204" s="15" t="s">
        <v>130</v>
      </c>
      <c r="BE204" s="153">
        <f t="shared" si="24"/>
        <v>27900</v>
      </c>
      <c r="BF204" s="153">
        <f t="shared" si="25"/>
        <v>0</v>
      </c>
      <c r="BG204" s="153">
        <f t="shared" si="26"/>
        <v>0</v>
      </c>
      <c r="BH204" s="153">
        <f t="shared" si="27"/>
        <v>0</v>
      </c>
      <c r="BI204" s="153">
        <f t="shared" si="28"/>
        <v>0</v>
      </c>
      <c r="BJ204" s="15" t="s">
        <v>79</v>
      </c>
      <c r="BK204" s="153">
        <f t="shared" si="29"/>
        <v>27900</v>
      </c>
      <c r="BL204" s="15" t="s">
        <v>140</v>
      </c>
      <c r="BM204" s="152" t="s">
        <v>421</v>
      </c>
    </row>
    <row r="205" spans="1:65" s="2" customFormat="1" ht="24.2" customHeight="1">
      <c r="A205" s="27"/>
      <c r="B205" s="139"/>
      <c r="C205" s="154" t="s">
        <v>422</v>
      </c>
      <c r="D205" s="154" t="s">
        <v>263</v>
      </c>
      <c r="E205" s="155" t="s">
        <v>423</v>
      </c>
      <c r="F205" s="156" t="s">
        <v>424</v>
      </c>
      <c r="G205" s="157" t="s">
        <v>286</v>
      </c>
      <c r="H205" s="158">
        <v>1</v>
      </c>
      <c r="I205" s="159">
        <v>4.96</v>
      </c>
      <c r="J205" s="159">
        <f t="shared" si="20"/>
        <v>4.96</v>
      </c>
      <c r="K205" s="160"/>
      <c r="L205" s="28"/>
      <c r="M205" s="161" t="s">
        <v>1</v>
      </c>
      <c r="N205" s="162" t="s">
        <v>36</v>
      </c>
      <c r="O205" s="150">
        <v>1.2500000000000001E-2</v>
      </c>
      <c r="P205" s="150">
        <f t="shared" si="21"/>
        <v>1.2500000000000001E-2</v>
      </c>
      <c r="Q205" s="150">
        <v>0</v>
      </c>
      <c r="R205" s="150">
        <f t="shared" si="22"/>
        <v>0</v>
      </c>
      <c r="S205" s="150">
        <v>0</v>
      </c>
      <c r="T205" s="151">
        <f t="shared" si="23"/>
        <v>0</v>
      </c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R205" s="152" t="s">
        <v>140</v>
      </c>
      <c r="AT205" s="152" t="s">
        <v>263</v>
      </c>
      <c r="AU205" s="152" t="s">
        <v>129</v>
      </c>
      <c r="AY205" s="15" t="s">
        <v>130</v>
      </c>
      <c r="BE205" s="153">
        <f t="shared" si="24"/>
        <v>4.96</v>
      </c>
      <c r="BF205" s="153">
        <f t="shared" si="25"/>
        <v>0</v>
      </c>
      <c r="BG205" s="153">
        <f t="shared" si="26"/>
        <v>0</v>
      </c>
      <c r="BH205" s="153">
        <f t="shared" si="27"/>
        <v>0</v>
      </c>
      <c r="BI205" s="153">
        <f t="shared" si="28"/>
        <v>0</v>
      </c>
      <c r="BJ205" s="15" t="s">
        <v>79</v>
      </c>
      <c r="BK205" s="153">
        <f t="shared" si="29"/>
        <v>4.96</v>
      </c>
      <c r="BL205" s="15" t="s">
        <v>140</v>
      </c>
      <c r="BM205" s="152" t="s">
        <v>425</v>
      </c>
    </row>
    <row r="206" spans="1:65" s="2" customFormat="1" ht="33" customHeight="1">
      <c r="A206" s="27"/>
      <c r="B206" s="139"/>
      <c r="C206" s="154" t="s">
        <v>426</v>
      </c>
      <c r="D206" s="154" t="s">
        <v>263</v>
      </c>
      <c r="E206" s="155" t="s">
        <v>427</v>
      </c>
      <c r="F206" s="156" t="s">
        <v>428</v>
      </c>
      <c r="G206" s="157" t="s">
        <v>156</v>
      </c>
      <c r="H206" s="158">
        <v>15</v>
      </c>
      <c r="I206" s="159">
        <v>60.5</v>
      </c>
      <c r="J206" s="159">
        <f t="shared" si="20"/>
        <v>907.5</v>
      </c>
      <c r="K206" s="160"/>
      <c r="L206" s="28"/>
      <c r="M206" s="161" t="s">
        <v>1</v>
      </c>
      <c r="N206" s="162" t="s">
        <v>36</v>
      </c>
      <c r="O206" s="150">
        <v>0.153</v>
      </c>
      <c r="P206" s="150">
        <f t="shared" si="21"/>
        <v>2.2949999999999999</v>
      </c>
      <c r="Q206" s="150">
        <v>0</v>
      </c>
      <c r="R206" s="150">
        <f t="shared" si="22"/>
        <v>0</v>
      </c>
      <c r="S206" s="150">
        <v>0</v>
      </c>
      <c r="T206" s="151">
        <f t="shared" si="23"/>
        <v>0</v>
      </c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R206" s="152" t="s">
        <v>140</v>
      </c>
      <c r="AT206" s="152" t="s">
        <v>263</v>
      </c>
      <c r="AU206" s="152" t="s">
        <v>129</v>
      </c>
      <c r="AY206" s="15" t="s">
        <v>130</v>
      </c>
      <c r="BE206" s="153">
        <f t="shared" si="24"/>
        <v>907.5</v>
      </c>
      <c r="BF206" s="153">
        <f t="shared" si="25"/>
        <v>0</v>
      </c>
      <c r="BG206" s="153">
        <f t="shared" si="26"/>
        <v>0</v>
      </c>
      <c r="BH206" s="153">
        <f t="shared" si="27"/>
        <v>0</v>
      </c>
      <c r="BI206" s="153">
        <f t="shared" si="28"/>
        <v>0</v>
      </c>
      <c r="BJ206" s="15" t="s">
        <v>79</v>
      </c>
      <c r="BK206" s="153">
        <f t="shared" si="29"/>
        <v>907.5</v>
      </c>
      <c r="BL206" s="15" t="s">
        <v>140</v>
      </c>
      <c r="BM206" s="152" t="s">
        <v>429</v>
      </c>
    </row>
    <row r="207" spans="1:65" s="2" customFormat="1" ht="24.2" customHeight="1">
      <c r="A207" s="27"/>
      <c r="B207" s="139"/>
      <c r="C207" s="154" t="s">
        <v>430</v>
      </c>
      <c r="D207" s="154" t="s">
        <v>263</v>
      </c>
      <c r="E207" s="155" t="s">
        <v>431</v>
      </c>
      <c r="F207" s="156" t="s">
        <v>432</v>
      </c>
      <c r="G207" s="157" t="s">
        <v>286</v>
      </c>
      <c r="H207" s="158">
        <v>3</v>
      </c>
      <c r="I207" s="159">
        <v>125</v>
      </c>
      <c r="J207" s="159">
        <f t="shared" si="20"/>
        <v>375</v>
      </c>
      <c r="K207" s="160"/>
      <c r="L207" s="28"/>
      <c r="M207" s="161" t="s">
        <v>1</v>
      </c>
      <c r="N207" s="162" t="s">
        <v>36</v>
      </c>
      <c r="O207" s="150">
        <v>0.22600000000000001</v>
      </c>
      <c r="P207" s="150">
        <f t="shared" si="21"/>
        <v>0.67800000000000005</v>
      </c>
      <c r="Q207" s="150">
        <v>4.3899999999999998E-3</v>
      </c>
      <c r="R207" s="150">
        <f t="shared" si="22"/>
        <v>1.3169999999999999E-2</v>
      </c>
      <c r="S207" s="150">
        <v>0</v>
      </c>
      <c r="T207" s="151">
        <f t="shared" si="23"/>
        <v>0</v>
      </c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R207" s="152" t="s">
        <v>140</v>
      </c>
      <c r="AT207" s="152" t="s">
        <v>263</v>
      </c>
      <c r="AU207" s="152" t="s">
        <v>129</v>
      </c>
      <c r="AY207" s="15" t="s">
        <v>130</v>
      </c>
      <c r="BE207" s="153">
        <f t="shared" si="24"/>
        <v>375</v>
      </c>
      <c r="BF207" s="153">
        <f t="shared" si="25"/>
        <v>0</v>
      </c>
      <c r="BG207" s="153">
        <f t="shared" si="26"/>
        <v>0</v>
      </c>
      <c r="BH207" s="153">
        <f t="shared" si="27"/>
        <v>0</v>
      </c>
      <c r="BI207" s="153">
        <f t="shared" si="28"/>
        <v>0</v>
      </c>
      <c r="BJ207" s="15" t="s">
        <v>79</v>
      </c>
      <c r="BK207" s="153">
        <f t="shared" si="29"/>
        <v>375</v>
      </c>
      <c r="BL207" s="15" t="s">
        <v>140</v>
      </c>
      <c r="BM207" s="152" t="s">
        <v>433</v>
      </c>
    </row>
    <row r="208" spans="1:65" s="2" customFormat="1" ht="37.9" customHeight="1">
      <c r="A208" s="27"/>
      <c r="B208" s="139"/>
      <c r="C208" s="154" t="s">
        <v>434</v>
      </c>
      <c r="D208" s="154" t="s">
        <v>263</v>
      </c>
      <c r="E208" s="155" t="s">
        <v>435</v>
      </c>
      <c r="F208" s="156" t="s">
        <v>436</v>
      </c>
      <c r="G208" s="157" t="s">
        <v>156</v>
      </c>
      <c r="H208" s="158">
        <v>240</v>
      </c>
      <c r="I208" s="159">
        <v>28.4</v>
      </c>
      <c r="J208" s="159">
        <f t="shared" si="20"/>
        <v>6816</v>
      </c>
      <c r="K208" s="160"/>
      <c r="L208" s="28"/>
      <c r="M208" s="161" t="s">
        <v>1</v>
      </c>
      <c r="N208" s="162" t="s">
        <v>36</v>
      </c>
      <c r="O208" s="150">
        <v>5.7000000000000002E-2</v>
      </c>
      <c r="P208" s="150">
        <f t="shared" si="21"/>
        <v>13.68</v>
      </c>
      <c r="Q208" s="150">
        <v>0</v>
      </c>
      <c r="R208" s="150">
        <f t="shared" si="22"/>
        <v>0</v>
      </c>
      <c r="S208" s="150">
        <v>0</v>
      </c>
      <c r="T208" s="151">
        <f t="shared" si="23"/>
        <v>0</v>
      </c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R208" s="152" t="s">
        <v>140</v>
      </c>
      <c r="AT208" s="152" t="s">
        <v>263</v>
      </c>
      <c r="AU208" s="152" t="s">
        <v>129</v>
      </c>
      <c r="AY208" s="15" t="s">
        <v>130</v>
      </c>
      <c r="BE208" s="153">
        <f t="shared" si="24"/>
        <v>6816</v>
      </c>
      <c r="BF208" s="153">
        <f t="shared" si="25"/>
        <v>0</v>
      </c>
      <c r="BG208" s="153">
        <f t="shared" si="26"/>
        <v>0</v>
      </c>
      <c r="BH208" s="153">
        <f t="shared" si="27"/>
        <v>0</v>
      </c>
      <c r="BI208" s="153">
        <f t="shared" si="28"/>
        <v>0</v>
      </c>
      <c r="BJ208" s="15" t="s">
        <v>79</v>
      </c>
      <c r="BK208" s="153">
        <f t="shared" si="29"/>
        <v>6816</v>
      </c>
      <c r="BL208" s="15" t="s">
        <v>140</v>
      </c>
      <c r="BM208" s="152" t="s">
        <v>437</v>
      </c>
    </row>
    <row r="209" spans="1:65" s="2" customFormat="1" ht="24.2" customHeight="1">
      <c r="A209" s="27"/>
      <c r="B209" s="139"/>
      <c r="C209" s="154" t="s">
        <v>438</v>
      </c>
      <c r="D209" s="154" t="s">
        <v>263</v>
      </c>
      <c r="E209" s="155" t="s">
        <v>439</v>
      </c>
      <c r="F209" s="156" t="s">
        <v>440</v>
      </c>
      <c r="G209" s="157" t="s">
        <v>286</v>
      </c>
      <c r="H209" s="158">
        <v>8</v>
      </c>
      <c r="I209" s="159">
        <v>117</v>
      </c>
      <c r="J209" s="159">
        <f t="shared" si="20"/>
        <v>936</v>
      </c>
      <c r="K209" s="160"/>
      <c r="L209" s="28"/>
      <c r="M209" s="161" t="s">
        <v>1</v>
      </c>
      <c r="N209" s="162" t="s">
        <v>36</v>
      </c>
      <c r="O209" s="150">
        <v>0.23400000000000001</v>
      </c>
      <c r="P209" s="150">
        <f t="shared" si="21"/>
        <v>1.8720000000000001</v>
      </c>
      <c r="Q209" s="150">
        <v>0</v>
      </c>
      <c r="R209" s="150">
        <f t="shared" si="22"/>
        <v>0</v>
      </c>
      <c r="S209" s="150">
        <v>0</v>
      </c>
      <c r="T209" s="151">
        <f t="shared" si="23"/>
        <v>0</v>
      </c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R209" s="152" t="s">
        <v>140</v>
      </c>
      <c r="AT209" s="152" t="s">
        <v>263</v>
      </c>
      <c r="AU209" s="152" t="s">
        <v>129</v>
      </c>
      <c r="AY209" s="15" t="s">
        <v>130</v>
      </c>
      <c r="BE209" s="153">
        <f t="shared" si="24"/>
        <v>936</v>
      </c>
      <c r="BF209" s="153">
        <f t="shared" si="25"/>
        <v>0</v>
      </c>
      <c r="BG209" s="153">
        <f t="shared" si="26"/>
        <v>0</v>
      </c>
      <c r="BH209" s="153">
        <f t="shared" si="27"/>
        <v>0</v>
      </c>
      <c r="BI209" s="153">
        <f t="shared" si="28"/>
        <v>0</v>
      </c>
      <c r="BJ209" s="15" t="s">
        <v>79</v>
      </c>
      <c r="BK209" s="153">
        <f t="shared" si="29"/>
        <v>936</v>
      </c>
      <c r="BL209" s="15" t="s">
        <v>140</v>
      </c>
      <c r="BM209" s="152" t="s">
        <v>441</v>
      </c>
    </row>
    <row r="210" spans="1:65" s="12" customFormat="1" ht="20.85" customHeight="1">
      <c r="B210" s="127"/>
      <c r="D210" s="128" t="s">
        <v>70</v>
      </c>
      <c r="E210" s="137" t="s">
        <v>442</v>
      </c>
      <c r="F210" s="137" t="s">
        <v>443</v>
      </c>
      <c r="J210" s="138">
        <f>BK210</f>
        <v>254747.44999999995</v>
      </c>
      <c r="L210" s="127"/>
      <c r="M210" s="131"/>
      <c r="N210" s="132"/>
      <c r="O210" s="132"/>
      <c r="P210" s="133">
        <f>SUM(P211:P226)</f>
        <v>311.90685999999999</v>
      </c>
      <c r="Q210" s="132"/>
      <c r="R210" s="133">
        <f>SUM(R211:R226)</f>
        <v>0.11375</v>
      </c>
      <c r="S210" s="132"/>
      <c r="T210" s="134">
        <f>SUM(T211:T226)</f>
        <v>3.3000000000000003</v>
      </c>
      <c r="AR210" s="128" t="s">
        <v>129</v>
      </c>
      <c r="AT210" s="135" t="s">
        <v>70</v>
      </c>
      <c r="AU210" s="135" t="s">
        <v>81</v>
      </c>
      <c r="AY210" s="128" t="s">
        <v>130</v>
      </c>
      <c r="BK210" s="136">
        <f>SUM(BK211:BK226)</f>
        <v>254747.44999999995</v>
      </c>
    </row>
    <row r="211" spans="1:65" s="2" customFormat="1" ht="24.2" customHeight="1">
      <c r="A211" s="27"/>
      <c r="B211" s="139"/>
      <c r="C211" s="154" t="s">
        <v>444</v>
      </c>
      <c r="D211" s="154" t="s">
        <v>263</v>
      </c>
      <c r="E211" s="155" t="s">
        <v>445</v>
      </c>
      <c r="F211" s="156" t="s">
        <v>446</v>
      </c>
      <c r="G211" s="157" t="s">
        <v>447</v>
      </c>
      <c r="H211" s="158">
        <v>1.5</v>
      </c>
      <c r="I211" s="159">
        <v>3340</v>
      </c>
      <c r="J211" s="159">
        <f t="shared" ref="J211:J226" si="30">ROUND(I211*H211,2)</f>
        <v>5010</v>
      </c>
      <c r="K211" s="160"/>
      <c r="L211" s="28"/>
      <c r="M211" s="161" t="s">
        <v>1</v>
      </c>
      <c r="N211" s="162" t="s">
        <v>36</v>
      </c>
      <c r="O211" s="150">
        <v>6.4359999999999999</v>
      </c>
      <c r="P211" s="150">
        <f t="shared" ref="P211:P226" si="31">O211*H211</f>
        <v>9.6539999999999999</v>
      </c>
      <c r="Q211" s="150">
        <v>0</v>
      </c>
      <c r="R211" s="150">
        <f t="shared" ref="R211:R226" si="32">Q211*H211</f>
        <v>0</v>
      </c>
      <c r="S211" s="150">
        <v>2.2000000000000002</v>
      </c>
      <c r="T211" s="151">
        <f t="shared" ref="T211:T226" si="33">S211*H211</f>
        <v>3.3000000000000003</v>
      </c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R211" s="152" t="s">
        <v>140</v>
      </c>
      <c r="AT211" s="152" t="s">
        <v>263</v>
      </c>
      <c r="AU211" s="152" t="s">
        <v>129</v>
      </c>
      <c r="AY211" s="15" t="s">
        <v>130</v>
      </c>
      <c r="BE211" s="153">
        <f t="shared" ref="BE211:BE226" si="34">IF(N211="základní",J211,0)</f>
        <v>5010</v>
      </c>
      <c r="BF211" s="153">
        <f t="shared" ref="BF211:BF226" si="35">IF(N211="snížená",J211,0)</f>
        <v>0</v>
      </c>
      <c r="BG211" s="153">
        <f t="shared" ref="BG211:BG226" si="36">IF(N211="zákl. přenesená",J211,0)</f>
        <v>0</v>
      </c>
      <c r="BH211" s="153">
        <f t="shared" ref="BH211:BH226" si="37">IF(N211="sníž. přenesená",J211,0)</f>
        <v>0</v>
      </c>
      <c r="BI211" s="153">
        <f t="shared" ref="BI211:BI226" si="38">IF(N211="nulová",J211,0)</f>
        <v>0</v>
      </c>
      <c r="BJ211" s="15" t="s">
        <v>79</v>
      </c>
      <c r="BK211" s="153">
        <f t="shared" ref="BK211:BK226" si="39">ROUND(I211*H211,2)</f>
        <v>5010</v>
      </c>
      <c r="BL211" s="15" t="s">
        <v>140</v>
      </c>
      <c r="BM211" s="152" t="s">
        <v>448</v>
      </c>
    </row>
    <row r="212" spans="1:65" s="2" customFormat="1" ht="24.2" customHeight="1">
      <c r="A212" s="27"/>
      <c r="B212" s="139"/>
      <c r="C212" s="154" t="s">
        <v>449</v>
      </c>
      <c r="D212" s="154" t="s">
        <v>263</v>
      </c>
      <c r="E212" s="155" t="s">
        <v>450</v>
      </c>
      <c r="F212" s="156" t="s">
        <v>451</v>
      </c>
      <c r="G212" s="157" t="s">
        <v>327</v>
      </c>
      <c r="H212" s="158">
        <v>0.5</v>
      </c>
      <c r="I212" s="159">
        <v>1590</v>
      </c>
      <c r="J212" s="159">
        <f t="shared" si="30"/>
        <v>795</v>
      </c>
      <c r="K212" s="160"/>
      <c r="L212" s="28"/>
      <c r="M212" s="161" t="s">
        <v>1</v>
      </c>
      <c r="N212" s="162" t="s">
        <v>36</v>
      </c>
      <c r="O212" s="150">
        <v>4.0999999999999996</v>
      </c>
      <c r="P212" s="150">
        <f t="shared" si="31"/>
        <v>2.0499999999999998</v>
      </c>
      <c r="Q212" s="150">
        <v>8.8000000000000005E-3</v>
      </c>
      <c r="R212" s="150">
        <f t="shared" si="32"/>
        <v>4.4000000000000003E-3</v>
      </c>
      <c r="S212" s="150">
        <v>0</v>
      </c>
      <c r="T212" s="151">
        <f t="shared" si="33"/>
        <v>0</v>
      </c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R212" s="152" t="s">
        <v>140</v>
      </c>
      <c r="AT212" s="152" t="s">
        <v>263</v>
      </c>
      <c r="AU212" s="152" t="s">
        <v>129</v>
      </c>
      <c r="AY212" s="15" t="s">
        <v>130</v>
      </c>
      <c r="BE212" s="153">
        <f t="shared" si="34"/>
        <v>795</v>
      </c>
      <c r="BF212" s="153">
        <f t="shared" si="35"/>
        <v>0</v>
      </c>
      <c r="BG212" s="153">
        <f t="shared" si="36"/>
        <v>0</v>
      </c>
      <c r="BH212" s="153">
        <f t="shared" si="37"/>
        <v>0</v>
      </c>
      <c r="BI212" s="153">
        <f t="shared" si="38"/>
        <v>0</v>
      </c>
      <c r="BJ212" s="15" t="s">
        <v>79</v>
      </c>
      <c r="BK212" s="153">
        <f t="shared" si="39"/>
        <v>795</v>
      </c>
      <c r="BL212" s="15" t="s">
        <v>140</v>
      </c>
      <c r="BM212" s="152" t="s">
        <v>452</v>
      </c>
    </row>
    <row r="213" spans="1:65" s="2" customFormat="1" ht="21.75" customHeight="1">
      <c r="A213" s="27"/>
      <c r="B213" s="139"/>
      <c r="C213" s="154" t="s">
        <v>453</v>
      </c>
      <c r="D213" s="154" t="s">
        <v>263</v>
      </c>
      <c r="E213" s="155" t="s">
        <v>454</v>
      </c>
      <c r="F213" s="156" t="s">
        <v>455</v>
      </c>
      <c r="G213" s="157" t="s">
        <v>286</v>
      </c>
      <c r="H213" s="158">
        <v>9</v>
      </c>
      <c r="I213" s="159">
        <v>158</v>
      </c>
      <c r="J213" s="159">
        <f t="shared" si="30"/>
        <v>1422</v>
      </c>
      <c r="K213" s="160"/>
      <c r="L213" s="28"/>
      <c r="M213" s="161" t="s">
        <v>1</v>
      </c>
      <c r="N213" s="162" t="s">
        <v>36</v>
      </c>
      <c r="O213" s="150">
        <v>1.9E-2</v>
      </c>
      <c r="P213" s="150">
        <f t="shared" si="31"/>
        <v>0.17099999999999999</v>
      </c>
      <c r="Q213" s="150">
        <v>7.6E-3</v>
      </c>
      <c r="R213" s="150">
        <f t="shared" si="32"/>
        <v>6.8400000000000002E-2</v>
      </c>
      <c r="S213" s="150">
        <v>0</v>
      </c>
      <c r="T213" s="151">
        <f t="shared" si="33"/>
        <v>0</v>
      </c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R213" s="152" t="s">
        <v>140</v>
      </c>
      <c r="AT213" s="152" t="s">
        <v>263</v>
      </c>
      <c r="AU213" s="152" t="s">
        <v>129</v>
      </c>
      <c r="AY213" s="15" t="s">
        <v>130</v>
      </c>
      <c r="BE213" s="153">
        <f t="shared" si="34"/>
        <v>1422</v>
      </c>
      <c r="BF213" s="153">
        <f t="shared" si="35"/>
        <v>0</v>
      </c>
      <c r="BG213" s="153">
        <f t="shared" si="36"/>
        <v>0</v>
      </c>
      <c r="BH213" s="153">
        <f t="shared" si="37"/>
        <v>0</v>
      </c>
      <c r="BI213" s="153">
        <f t="shared" si="38"/>
        <v>0</v>
      </c>
      <c r="BJ213" s="15" t="s">
        <v>79</v>
      </c>
      <c r="BK213" s="153">
        <f t="shared" si="39"/>
        <v>1422</v>
      </c>
      <c r="BL213" s="15" t="s">
        <v>140</v>
      </c>
      <c r="BM213" s="152" t="s">
        <v>456</v>
      </c>
    </row>
    <row r="214" spans="1:65" s="2" customFormat="1" ht="21.75" customHeight="1">
      <c r="A214" s="27"/>
      <c r="B214" s="139"/>
      <c r="C214" s="154" t="s">
        <v>457</v>
      </c>
      <c r="D214" s="154" t="s">
        <v>263</v>
      </c>
      <c r="E214" s="155" t="s">
        <v>458</v>
      </c>
      <c r="F214" s="156" t="s">
        <v>459</v>
      </c>
      <c r="G214" s="157" t="s">
        <v>327</v>
      </c>
      <c r="H214" s="158">
        <v>0.5</v>
      </c>
      <c r="I214" s="159">
        <v>1820</v>
      </c>
      <c r="J214" s="159">
        <f t="shared" si="30"/>
        <v>910</v>
      </c>
      <c r="K214" s="160"/>
      <c r="L214" s="28"/>
      <c r="M214" s="161" t="s">
        <v>1</v>
      </c>
      <c r="N214" s="162" t="s">
        <v>36</v>
      </c>
      <c r="O214" s="150">
        <v>4.6959999999999997</v>
      </c>
      <c r="P214" s="150">
        <f t="shared" si="31"/>
        <v>2.3479999999999999</v>
      </c>
      <c r="Q214" s="150">
        <v>9.9000000000000008E-3</v>
      </c>
      <c r="R214" s="150">
        <f t="shared" si="32"/>
        <v>4.9500000000000004E-3</v>
      </c>
      <c r="S214" s="150">
        <v>0</v>
      </c>
      <c r="T214" s="151">
        <f t="shared" si="33"/>
        <v>0</v>
      </c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R214" s="152" t="s">
        <v>140</v>
      </c>
      <c r="AT214" s="152" t="s">
        <v>263</v>
      </c>
      <c r="AU214" s="152" t="s">
        <v>129</v>
      </c>
      <c r="AY214" s="15" t="s">
        <v>130</v>
      </c>
      <c r="BE214" s="153">
        <f t="shared" si="34"/>
        <v>910</v>
      </c>
      <c r="BF214" s="153">
        <f t="shared" si="35"/>
        <v>0</v>
      </c>
      <c r="BG214" s="153">
        <f t="shared" si="36"/>
        <v>0</v>
      </c>
      <c r="BH214" s="153">
        <f t="shared" si="37"/>
        <v>0</v>
      </c>
      <c r="BI214" s="153">
        <f t="shared" si="38"/>
        <v>0</v>
      </c>
      <c r="BJ214" s="15" t="s">
        <v>79</v>
      </c>
      <c r="BK214" s="153">
        <f t="shared" si="39"/>
        <v>910</v>
      </c>
      <c r="BL214" s="15" t="s">
        <v>140</v>
      </c>
      <c r="BM214" s="152" t="s">
        <v>460</v>
      </c>
    </row>
    <row r="215" spans="1:65" s="2" customFormat="1" ht="16.5" customHeight="1">
      <c r="A215" s="27"/>
      <c r="B215" s="139"/>
      <c r="C215" s="154" t="s">
        <v>461</v>
      </c>
      <c r="D215" s="154" t="s">
        <v>263</v>
      </c>
      <c r="E215" s="155" t="s">
        <v>462</v>
      </c>
      <c r="F215" s="156" t="s">
        <v>463</v>
      </c>
      <c r="G215" s="157" t="s">
        <v>464</v>
      </c>
      <c r="H215" s="158">
        <v>258</v>
      </c>
      <c r="I215" s="159">
        <v>58.6</v>
      </c>
      <c r="J215" s="159">
        <f t="shared" si="30"/>
        <v>15118.8</v>
      </c>
      <c r="K215" s="160"/>
      <c r="L215" s="28"/>
      <c r="M215" s="161" t="s">
        <v>1</v>
      </c>
      <c r="N215" s="162" t="s">
        <v>36</v>
      </c>
      <c r="O215" s="150">
        <v>0.17</v>
      </c>
      <c r="P215" s="150">
        <f t="shared" si="31"/>
        <v>43.860000000000007</v>
      </c>
      <c r="Q215" s="150">
        <v>0</v>
      </c>
      <c r="R215" s="150">
        <f t="shared" si="32"/>
        <v>0</v>
      </c>
      <c r="S215" s="150">
        <v>0</v>
      </c>
      <c r="T215" s="151">
        <f t="shared" si="33"/>
        <v>0</v>
      </c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R215" s="152" t="s">
        <v>140</v>
      </c>
      <c r="AT215" s="152" t="s">
        <v>263</v>
      </c>
      <c r="AU215" s="152" t="s">
        <v>129</v>
      </c>
      <c r="AY215" s="15" t="s">
        <v>130</v>
      </c>
      <c r="BE215" s="153">
        <f t="shared" si="34"/>
        <v>15118.8</v>
      </c>
      <c r="BF215" s="153">
        <f t="shared" si="35"/>
        <v>0</v>
      </c>
      <c r="BG215" s="153">
        <f t="shared" si="36"/>
        <v>0</v>
      </c>
      <c r="BH215" s="153">
        <f t="shared" si="37"/>
        <v>0</v>
      </c>
      <c r="BI215" s="153">
        <f t="shared" si="38"/>
        <v>0</v>
      </c>
      <c r="BJ215" s="15" t="s">
        <v>79</v>
      </c>
      <c r="BK215" s="153">
        <f t="shared" si="39"/>
        <v>15118.8</v>
      </c>
      <c r="BL215" s="15" t="s">
        <v>140</v>
      </c>
      <c r="BM215" s="152" t="s">
        <v>465</v>
      </c>
    </row>
    <row r="216" spans="1:65" s="2" customFormat="1" ht="24.2" customHeight="1">
      <c r="A216" s="27"/>
      <c r="B216" s="139"/>
      <c r="C216" s="154" t="s">
        <v>466</v>
      </c>
      <c r="D216" s="154" t="s">
        <v>263</v>
      </c>
      <c r="E216" s="155" t="s">
        <v>467</v>
      </c>
      <c r="F216" s="156" t="s">
        <v>468</v>
      </c>
      <c r="G216" s="157" t="s">
        <v>447</v>
      </c>
      <c r="H216" s="158">
        <v>210.52</v>
      </c>
      <c r="I216" s="159">
        <v>206</v>
      </c>
      <c r="J216" s="159">
        <f t="shared" si="30"/>
        <v>43367.12</v>
      </c>
      <c r="K216" s="160"/>
      <c r="L216" s="28"/>
      <c r="M216" s="161" t="s">
        <v>1</v>
      </c>
      <c r="N216" s="162" t="s">
        <v>36</v>
      </c>
      <c r="O216" s="150">
        <v>0.27200000000000002</v>
      </c>
      <c r="P216" s="150">
        <f t="shared" si="31"/>
        <v>57.261440000000007</v>
      </c>
      <c r="Q216" s="150">
        <v>0</v>
      </c>
      <c r="R216" s="150">
        <f t="shared" si="32"/>
        <v>0</v>
      </c>
      <c r="S216" s="150">
        <v>0</v>
      </c>
      <c r="T216" s="151">
        <f t="shared" si="33"/>
        <v>0</v>
      </c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R216" s="152" t="s">
        <v>140</v>
      </c>
      <c r="AT216" s="152" t="s">
        <v>263</v>
      </c>
      <c r="AU216" s="152" t="s">
        <v>129</v>
      </c>
      <c r="AY216" s="15" t="s">
        <v>130</v>
      </c>
      <c r="BE216" s="153">
        <f t="shared" si="34"/>
        <v>43367.12</v>
      </c>
      <c r="BF216" s="153">
        <f t="shared" si="35"/>
        <v>0</v>
      </c>
      <c r="BG216" s="153">
        <f t="shared" si="36"/>
        <v>0</v>
      </c>
      <c r="BH216" s="153">
        <f t="shared" si="37"/>
        <v>0</v>
      </c>
      <c r="BI216" s="153">
        <f t="shared" si="38"/>
        <v>0</v>
      </c>
      <c r="BJ216" s="15" t="s">
        <v>79</v>
      </c>
      <c r="BK216" s="153">
        <f t="shared" si="39"/>
        <v>43367.12</v>
      </c>
      <c r="BL216" s="15" t="s">
        <v>140</v>
      </c>
      <c r="BM216" s="152" t="s">
        <v>469</v>
      </c>
    </row>
    <row r="217" spans="1:65" s="2" customFormat="1" ht="24.2" customHeight="1">
      <c r="A217" s="27"/>
      <c r="B217" s="139"/>
      <c r="C217" s="154" t="s">
        <v>470</v>
      </c>
      <c r="D217" s="154" t="s">
        <v>263</v>
      </c>
      <c r="E217" s="155" t="s">
        <v>471</v>
      </c>
      <c r="F217" s="156" t="s">
        <v>472</v>
      </c>
      <c r="G217" s="157" t="s">
        <v>447</v>
      </c>
      <c r="H217" s="158">
        <v>11.9</v>
      </c>
      <c r="I217" s="159">
        <v>2860</v>
      </c>
      <c r="J217" s="159">
        <f t="shared" si="30"/>
        <v>34034</v>
      </c>
      <c r="K217" s="160"/>
      <c r="L217" s="28"/>
      <c r="M217" s="161" t="s">
        <v>1</v>
      </c>
      <c r="N217" s="162" t="s">
        <v>36</v>
      </c>
      <c r="O217" s="150">
        <v>0.47699999999999998</v>
      </c>
      <c r="P217" s="150">
        <f t="shared" si="31"/>
        <v>5.6763000000000003</v>
      </c>
      <c r="Q217" s="150">
        <v>0</v>
      </c>
      <c r="R217" s="150">
        <f t="shared" si="32"/>
        <v>0</v>
      </c>
      <c r="S217" s="150">
        <v>0</v>
      </c>
      <c r="T217" s="151">
        <f t="shared" si="33"/>
        <v>0</v>
      </c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R217" s="152" t="s">
        <v>140</v>
      </c>
      <c r="AT217" s="152" t="s">
        <v>263</v>
      </c>
      <c r="AU217" s="152" t="s">
        <v>129</v>
      </c>
      <c r="AY217" s="15" t="s">
        <v>130</v>
      </c>
      <c r="BE217" s="153">
        <f t="shared" si="34"/>
        <v>34034</v>
      </c>
      <c r="BF217" s="153">
        <f t="shared" si="35"/>
        <v>0</v>
      </c>
      <c r="BG217" s="153">
        <f t="shared" si="36"/>
        <v>0</v>
      </c>
      <c r="BH217" s="153">
        <f t="shared" si="37"/>
        <v>0</v>
      </c>
      <c r="BI217" s="153">
        <f t="shared" si="38"/>
        <v>0</v>
      </c>
      <c r="BJ217" s="15" t="s">
        <v>79</v>
      </c>
      <c r="BK217" s="153">
        <f t="shared" si="39"/>
        <v>34034</v>
      </c>
      <c r="BL217" s="15" t="s">
        <v>140</v>
      </c>
      <c r="BM217" s="152" t="s">
        <v>473</v>
      </c>
    </row>
    <row r="218" spans="1:65" s="2" customFormat="1" ht="24.2" customHeight="1">
      <c r="A218" s="27"/>
      <c r="B218" s="139"/>
      <c r="C218" s="154" t="s">
        <v>474</v>
      </c>
      <c r="D218" s="154" t="s">
        <v>263</v>
      </c>
      <c r="E218" s="155" t="s">
        <v>475</v>
      </c>
      <c r="F218" s="156" t="s">
        <v>476</v>
      </c>
      <c r="G218" s="157" t="s">
        <v>447</v>
      </c>
      <c r="H218" s="158">
        <v>160</v>
      </c>
      <c r="I218" s="159">
        <v>159</v>
      </c>
      <c r="J218" s="159">
        <f t="shared" si="30"/>
        <v>25440</v>
      </c>
      <c r="K218" s="160"/>
      <c r="L218" s="28"/>
      <c r="M218" s="161" t="s">
        <v>1</v>
      </c>
      <c r="N218" s="162" t="s">
        <v>36</v>
      </c>
      <c r="O218" s="150">
        <v>0.32800000000000001</v>
      </c>
      <c r="P218" s="150">
        <f t="shared" si="31"/>
        <v>52.480000000000004</v>
      </c>
      <c r="Q218" s="150">
        <v>0</v>
      </c>
      <c r="R218" s="150">
        <f t="shared" si="32"/>
        <v>0</v>
      </c>
      <c r="S218" s="150">
        <v>0</v>
      </c>
      <c r="T218" s="151">
        <f t="shared" si="33"/>
        <v>0</v>
      </c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R218" s="152" t="s">
        <v>140</v>
      </c>
      <c r="AT218" s="152" t="s">
        <v>263</v>
      </c>
      <c r="AU218" s="152" t="s">
        <v>129</v>
      </c>
      <c r="AY218" s="15" t="s">
        <v>130</v>
      </c>
      <c r="BE218" s="153">
        <f t="shared" si="34"/>
        <v>25440</v>
      </c>
      <c r="BF218" s="153">
        <f t="shared" si="35"/>
        <v>0</v>
      </c>
      <c r="BG218" s="153">
        <f t="shared" si="36"/>
        <v>0</v>
      </c>
      <c r="BH218" s="153">
        <f t="shared" si="37"/>
        <v>0</v>
      </c>
      <c r="BI218" s="153">
        <f t="shared" si="38"/>
        <v>0</v>
      </c>
      <c r="BJ218" s="15" t="s">
        <v>79</v>
      </c>
      <c r="BK218" s="153">
        <f t="shared" si="39"/>
        <v>25440</v>
      </c>
      <c r="BL218" s="15" t="s">
        <v>140</v>
      </c>
      <c r="BM218" s="152" t="s">
        <v>477</v>
      </c>
    </row>
    <row r="219" spans="1:65" s="2" customFormat="1" ht="24.2" customHeight="1">
      <c r="A219" s="27"/>
      <c r="B219" s="139"/>
      <c r="C219" s="154" t="s">
        <v>478</v>
      </c>
      <c r="D219" s="154" t="s">
        <v>263</v>
      </c>
      <c r="E219" s="155" t="s">
        <v>479</v>
      </c>
      <c r="F219" s="156" t="s">
        <v>480</v>
      </c>
      <c r="G219" s="157" t="s">
        <v>156</v>
      </c>
      <c r="H219" s="158">
        <v>260</v>
      </c>
      <c r="I219" s="159">
        <v>92.4</v>
      </c>
      <c r="J219" s="159">
        <f t="shared" si="30"/>
        <v>24024</v>
      </c>
      <c r="K219" s="160"/>
      <c r="L219" s="28"/>
      <c r="M219" s="161" t="s">
        <v>1</v>
      </c>
      <c r="N219" s="162" t="s">
        <v>36</v>
      </c>
      <c r="O219" s="150">
        <v>8.8999999999999996E-2</v>
      </c>
      <c r="P219" s="150">
        <f t="shared" si="31"/>
        <v>23.14</v>
      </c>
      <c r="Q219" s="150">
        <v>0</v>
      </c>
      <c r="R219" s="150">
        <f t="shared" si="32"/>
        <v>0</v>
      </c>
      <c r="S219" s="150">
        <v>0</v>
      </c>
      <c r="T219" s="151">
        <f t="shared" si="33"/>
        <v>0</v>
      </c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R219" s="152" t="s">
        <v>140</v>
      </c>
      <c r="AT219" s="152" t="s">
        <v>263</v>
      </c>
      <c r="AU219" s="152" t="s">
        <v>129</v>
      </c>
      <c r="AY219" s="15" t="s">
        <v>130</v>
      </c>
      <c r="BE219" s="153">
        <f t="shared" si="34"/>
        <v>24024</v>
      </c>
      <c r="BF219" s="153">
        <f t="shared" si="35"/>
        <v>0</v>
      </c>
      <c r="BG219" s="153">
        <f t="shared" si="36"/>
        <v>0</v>
      </c>
      <c r="BH219" s="153">
        <f t="shared" si="37"/>
        <v>0</v>
      </c>
      <c r="BI219" s="153">
        <f t="shared" si="38"/>
        <v>0</v>
      </c>
      <c r="BJ219" s="15" t="s">
        <v>79</v>
      </c>
      <c r="BK219" s="153">
        <f t="shared" si="39"/>
        <v>24024</v>
      </c>
      <c r="BL219" s="15" t="s">
        <v>140</v>
      </c>
      <c r="BM219" s="152" t="s">
        <v>481</v>
      </c>
    </row>
    <row r="220" spans="1:65" s="2" customFormat="1" ht="16.5" customHeight="1">
      <c r="A220" s="27"/>
      <c r="B220" s="139"/>
      <c r="C220" s="154" t="s">
        <v>482</v>
      </c>
      <c r="D220" s="154" t="s">
        <v>263</v>
      </c>
      <c r="E220" s="155" t="s">
        <v>483</v>
      </c>
      <c r="F220" s="156" t="s">
        <v>484</v>
      </c>
      <c r="G220" s="157" t="s">
        <v>156</v>
      </c>
      <c r="H220" s="158">
        <v>300</v>
      </c>
      <c r="I220" s="159">
        <v>17.899999999999999</v>
      </c>
      <c r="J220" s="159">
        <f t="shared" si="30"/>
        <v>5370</v>
      </c>
      <c r="K220" s="160"/>
      <c r="L220" s="28"/>
      <c r="M220" s="161" t="s">
        <v>1</v>
      </c>
      <c r="N220" s="162" t="s">
        <v>36</v>
      </c>
      <c r="O220" s="150">
        <v>2.7E-2</v>
      </c>
      <c r="P220" s="150">
        <f t="shared" si="31"/>
        <v>8.1</v>
      </c>
      <c r="Q220" s="150">
        <v>1.2E-4</v>
      </c>
      <c r="R220" s="150">
        <f t="shared" si="32"/>
        <v>3.6000000000000004E-2</v>
      </c>
      <c r="S220" s="150">
        <v>0</v>
      </c>
      <c r="T220" s="151">
        <f t="shared" si="33"/>
        <v>0</v>
      </c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R220" s="152" t="s">
        <v>140</v>
      </c>
      <c r="AT220" s="152" t="s">
        <v>263</v>
      </c>
      <c r="AU220" s="152" t="s">
        <v>129</v>
      </c>
      <c r="AY220" s="15" t="s">
        <v>130</v>
      </c>
      <c r="BE220" s="153">
        <f t="shared" si="34"/>
        <v>5370</v>
      </c>
      <c r="BF220" s="153">
        <f t="shared" si="35"/>
        <v>0</v>
      </c>
      <c r="BG220" s="153">
        <f t="shared" si="36"/>
        <v>0</v>
      </c>
      <c r="BH220" s="153">
        <f t="shared" si="37"/>
        <v>0</v>
      </c>
      <c r="BI220" s="153">
        <f t="shared" si="38"/>
        <v>0</v>
      </c>
      <c r="BJ220" s="15" t="s">
        <v>79</v>
      </c>
      <c r="BK220" s="153">
        <f t="shared" si="39"/>
        <v>5370</v>
      </c>
      <c r="BL220" s="15" t="s">
        <v>140</v>
      </c>
      <c r="BM220" s="152" t="s">
        <v>485</v>
      </c>
    </row>
    <row r="221" spans="1:65" s="2" customFormat="1" ht="16.5" customHeight="1">
      <c r="A221" s="27"/>
      <c r="B221" s="139"/>
      <c r="C221" s="154" t="s">
        <v>486</v>
      </c>
      <c r="D221" s="154" t="s">
        <v>263</v>
      </c>
      <c r="E221" s="155" t="s">
        <v>487</v>
      </c>
      <c r="F221" s="156" t="s">
        <v>488</v>
      </c>
      <c r="G221" s="157" t="s">
        <v>464</v>
      </c>
      <c r="H221" s="158">
        <v>258</v>
      </c>
      <c r="I221" s="159">
        <v>18.100000000000001</v>
      </c>
      <c r="J221" s="159">
        <f t="shared" si="30"/>
        <v>4669.8</v>
      </c>
      <c r="K221" s="160"/>
      <c r="L221" s="28"/>
      <c r="M221" s="161" t="s">
        <v>1</v>
      </c>
      <c r="N221" s="162" t="s">
        <v>36</v>
      </c>
      <c r="O221" s="150">
        <v>4.8000000000000001E-2</v>
      </c>
      <c r="P221" s="150">
        <f t="shared" si="31"/>
        <v>12.384</v>
      </c>
      <c r="Q221" s="150">
        <v>0</v>
      </c>
      <c r="R221" s="150">
        <f t="shared" si="32"/>
        <v>0</v>
      </c>
      <c r="S221" s="150">
        <v>0</v>
      </c>
      <c r="T221" s="151">
        <f t="shared" si="33"/>
        <v>0</v>
      </c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R221" s="152" t="s">
        <v>140</v>
      </c>
      <c r="AT221" s="152" t="s">
        <v>263</v>
      </c>
      <c r="AU221" s="152" t="s">
        <v>129</v>
      </c>
      <c r="AY221" s="15" t="s">
        <v>130</v>
      </c>
      <c r="BE221" s="153">
        <f t="shared" si="34"/>
        <v>4669.8</v>
      </c>
      <c r="BF221" s="153">
        <f t="shared" si="35"/>
        <v>0</v>
      </c>
      <c r="BG221" s="153">
        <f t="shared" si="36"/>
        <v>0</v>
      </c>
      <c r="BH221" s="153">
        <f t="shared" si="37"/>
        <v>0</v>
      </c>
      <c r="BI221" s="153">
        <f t="shared" si="38"/>
        <v>0</v>
      </c>
      <c r="BJ221" s="15" t="s">
        <v>79</v>
      </c>
      <c r="BK221" s="153">
        <f t="shared" si="39"/>
        <v>4669.8</v>
      </c>
      <c r="BL221" s="15" t="s">
        <v>140</v>
      </c>
      <c r="BM221" s="152" t="s">
        <v>489</v>
      </c>
    </row>
    <row r="222" spans="1:65" s="2" customFormat="1" ht="16.5" customHeight="1">
      <c r="A222" s="27"/>
      <c r="B222" s="139"/>
      <c r="C222" s="154" t="s">
        <v>490</v>
      </c>
      <c r="D222" s="154" t="s">
        <v>263</v>
      </c>
      <c r="E222" s="155" t="s">
        <v>491</v>
      </c>
      <c r="F222" s="156" t="s">
        <v>492</v>
      </c>
      <c r="G222" s="157" t="s">
        <v>493</v>
      </c>
      <c r="H222" s="158">
        <v>88.41</v>
      </c>
      <c r="I222" s="159">
        <v>439</v>
      </c>
      <c r="J222" s="159">
        <f t="shared" si="30"/>
        <v>38811.99</v>
      </c>
      <c r="K222" s="160"/>
      <c r="L222" s="28"/>
      <c r="M222" s="161" t="s">
        <v>1</v>
      </c>
      <c r="N222" s="162" t="s">
        <v>36</v>
      </c>
      <c r="O222" s="150">
        <v>0.77200000000000002</v>
      </c>
      <c r="P222" s="150">
        <f t="shared" si="31"/>
        <v>68.252520000000004</v>
      </c>
      <c r="Q222" s="150">
        <v>0</v>
      </c>
      <c r="R222" s="150">
        <f t="shared" si="32"/>
        <v>0</v>
      </c>
      <c r="S222" s="150">
        <v>0</v>
      </c>
      <c r="T222" s="151">
        <f t="shared" si="33"/>
        <v>0</v>
      </c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R222" s="152" t="s">
        <v>140</v>
      </c>
      <c r="AT222" s="152" t="s">
        <v>263</v>
      </c>
      <c r="AU222" s="152" t="s">
        <v>129</v>
      </c>
      <c r="AY222" s="15" t="s">
        <v>130</v>
      </c>
      <c r="BE222" s="153">
        <f t="shared" si="34"/>
        <v>38811.99</v>
      </c>
      <c r="BF222" s="153">
        <f t="shared" si="35"/>
        <v>0</v>
      </c>
      <c r="BG222" s="153">
        <f t="shared" si="36"/>
        <v>0</v>
      </c>
      <c r="BH222" s="153">
        <f t="shared" si="37"/>
        <v>0</v>
      </c>
      <c r="BI222" s="153">
        <f t="shared" si="38"/>
        <v>0</v>
      </c>
      <c r="BJ222" s="15" t="s">
        <v>79</v>
      </c>
      <c r="BK222" s="153">
        <f t="shared" si="39"/>
        <v>38811.99</v>
      </c>
      <c r="BL222" s="15" t="s">
        <v>140</v>
      </c>
      <c r="BM222" s="152" t="s">
        <v>494</v>
      </c>
    </row>
    <row r="223" spans="1:65" s="2" customFormat="1" ht="24.2" customHeight="1">
      <c r="A223" s="27"/>
      <c r="B223" s="139"/>
      <c r="C223" s="154" t="s">
        <v>495</v>
      </c>
      <c r="D223" s="154" t="s">
        <v>263</v>
      </c>
      <c r="E223" s="155" t="s">
        <v>496</v>
      </c>
      <c r="F223" s="156" t="s">
        <v>497</v>
      </c>
      <c r="G223" s="157" t="s">
        <v>493</v>
      </c>
      <c r="H223" s="158">
        <v>1768.2</v>
      </c>
      <c r="I223" s="159">
        <v>14</v>
      </c>
      <c r="J223" s="159">
        <f t="shared" si="30"/>
        <v>24754.799999999999</v>
      </c>
      <c r="K223" s="160"/>
      <c r="L223" s="28"/>
      <c r="M223" s="161" t="s">
        <v>1</v>
      </c>
      <c r="N223" s="162" t="s">
        <v>36</v>
      </c>
      <c r="O223" s="150">
        <v>8.0000000000000002E-3</v>
      </c>
      <c r="P223" s="150">
        <f t="shared" si="31"/>
        <v>14.1456</v>
      </c>
      <c r="Q223" s="150">
        <v>0</v>
      </c>
      <c r="R223" s="150">
        <f t="shared" si="32"/>
        <v>0</v>
      </c>
      <c r="S223" s="150">
        <v>0</v>
      </c>
      <c r="T223" s="151">
        <f t="shared" si="33"/>
        <v>0</v>
      </c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R223" s="152" t="s">
        <v>140</v>
      </c>
      <c r="AT223" s="152" t="s">
        <v>263</v>
      </c>
      <c r="AU223" s="152" t="s">
        <v>129</v>
      </c>
      <c r="AY223" s="15" t="s">
        <v>130</v>
      </c>
      <c r="BE223" s="153">
        <f t="shared" si="34"/>
        <v>24754.799999999999</v>
      </c>
      <c r="BF223" s="153">
        <f t="shared" si="35"/>
        <v>0</v>
      </c>
      <c r="BG223" s="153">
        <f t="shared" si="36"/>
        <v>0</v>
      </c>
      <c r="BH223" s="153">
        <f t="shared" si="37"/>
        <v>0</v>
      </c>
      <c r="BI223" s="153">
        <f t="shared" si="38"/>
        <v>0</v>
      </c>
      <c r="BJ223" s="15" t="s">
        <v>79</v>
      </c>
      <c r="BK223" s="153">
        <f t="shared" si="39"/>
        <v>24754.799999999999</v>
      </c>
      <c r="BL223" s="15" t="s">
        <v>140</v>
      </c>
      <c r="BM223" s="152" t="s">
        <v>498</v>
      </c>
    </row>
    <row r="224" spans="1:65" s="2" customFormat="1" ht="24.2" customHeight="1">
      <c r="A224" s="27"/>
      <c r="B224" s="139"/>
      <c r="C224" s="154" t="s">
        <v>499</v>
      </c>
      <c r="D224" s="154" t="s">
        <v>263</v>
      </c>
      <c r="E224" s="155" t="s">
        <v>500</v>
      </c>
      <c r="F224" s="156" t="s">
        <v>501</v>
      </c>
      <c r="G224" s="157" t="s">
        <v>493</v>
      </c>
      <c r="H224" s="158">
        <v>88.41</v>
      </c>
      <c r="I224" s="159">
        <v>294</v>
      </c>
      <c r="J224" s="159">
        <f t="shared" si="30"/>
        <v>25992.54</v>
      </c>
      <c r="K224" s="160"/>
      <c r="L224" s="28"/>
      <c r="M224" s="161" t="s">
        <v>1</v>
      </c>
      <c r="N224" s="162" t="s">
        <v>36</v>
      </c>
      <c r="O224" s="150">
        <v>0</v>
      </c>
      <c r="P224" s="150">
        <f t="shared" si="31"/>
        <v>0</v>
      </c>
      <c r="Q224" s="150">
        <v>0</v>
      </c>
      <c r="R224" s="150">
        <f t="shared" si="32"/>
        <v>0</v>
      </c>
      <c r="S224" s="150">
        <v>0</v>
      </c>
      <c r="T224" s="151">
        <f t="shared" si="33"/>
        <v>0</v>
      </c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R224" s="152" t="s">
        <v>140</v>
      </c>
      <c r="AT224" s="152" t="s">
        <v>263</v>
      </c>
      <c r="AU224" s="152" t="s">
        <v>129</v>
      </c>
      <c r="AY224" s="15" t="s">
        <v>130</v>
      </c>
      <c r="BE224" s="153">
        <f t="shared" si="34"/>
        <v>25992.54</v>
      </c>
      <c r="BF224" s="153">
        <f t="shared" si="35"/>
        <v>0</v>
      </c>
      <c r="BG224" s="153">
        <f t="shared" si="36"/>
        <v>0</v>
      </c>
      <c r="BH224" s="153">
        <f t="shared" si="37"/>
        <v>0</v>
      </c>
      <c r="BI224" s="153">
        <f t="shared" si="38"/>
        <v>0</v>
      </c>
      <c r="BJ224" s="15" t="s">
        <v>79</v>
      </c>
      <c r="BK224" s="153">
        <f t="shared" si="39"/>
        <v>25992.54</v>
      </c>
      <c r="BL224" s="15" t="s">
        <v>140</v>
      </c>
      <c r="BM224" s="152" t="s">
        <v>502</v>
      </c>
    </row>
    <row r="225" spans="1:65" s="2" customFormat="1" ht="21.75" customHeight="1">
      <c r="A225" s="27"/>
      <c r="B225" s="139"/>
      <c r="C225" s="154" t="s">
        <v>503</v>
      </c>
      <c r="D225" s="154" t="s">
        <v>263</v>
      </c>
      <c r="E225" s="155" t="s">
        <v>504</v>
      </c>
      <c r="F225" s="156" t="s">
        <v>505</v>
      </c>
      <c r="G225" s="157" t="s">
        <v>144</v>
      </c>
      <c r="H225" s="158">
        <v>6</v>
      </c>
      <c r="I225" s="159">
        <v>59.6</v>
      </c>
      <c r="J225" s="159">
        <f t="shared" si="30"/>
        <v>357.6</v>
      </c>
      <c r="K225" s="160"/>
      <c r="L225" s="28"/>
      <c r="M225" s="161" t="s">
        <v>1</v>
      </c>
      <c r="N225" s="162" t="s">
        <v>36</v>
      </c>
      <c r="O225" s="150">
        <v>0</v>
      </c>
      <c r="P225" s="150">
        <f t="shared" si="31"/>
        <v>0</v>
      </c>
      <c r="Q225" s="150">
        <v>0</v>
      </c>
      <c r="R225" s="150">
        <f t="shared" si="32"/>
        <v>0</v>
      </c>
      <c r="S225" s="150">
        <v>0</v>
      </c>
      <c r="T225" s="151">
        <f t="shared" si="33"/>
        <v>0</v>
      </c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R225" s="152" t="s">
        <v>140</v>
      </c>
      <c r="AT225" s="152" t="s">
        <v>263</v>
      </c>
      <c r="AU225" s="152" t="s">
        <v>129</v>
      </c>
      <c r="AY225" s="15" t="s">
        <v>130</v>
      </c>
      <c r="BE225" s="153">
        <f t="shared" si="34"/>
        <v>357.6</v>
      </c>
      <c r="BF225" s="153">
        <f t="shared" si="35"/>
        <v>0</v>
      </c>
      <c r="BG225" s="153">
        <f t="shared" si="36"/>
        <v>0</v>
      </c>
      <c r="BH225" s="153">
        <f t="shared" si="37"/>
        <v>0</v>
      </c>
      <c r="BI225" s="153">
        <f t="shared" si="38"/>
        <v>0</v>
      </c>
      <c r="BJ225" s="15" t="s">
        <v>79</v>
      </c>
      <c r="BK225" s="153">
        <f t="shared" si="39"/>
        <v>357.6</v>
      </c>
      <c r="BL225" s="15" t="s">
        <v>140</v>
      </c>
      <c r="BM225" s="152" t="s">
        <v>506</v>
      </c>
    </row>
    <row r="226" spans="1:65" s="2" customFormat="1" ht="16.5" customHeight="1">
      <c r="A226" s="27"/>
      <c r="B226" s="139"/>
      <c r="C226" s="154" t="s">
        <v>507</v>
      </c>
      <c r="D226" s="154" t="s">
        <v>263</v>
      </c>
      <c r="E226" s="155" t="s">
        <v>487</v>
      </c>
      <c r="F226" s="156" t="s">
        <v>488</v>
      </c>
      <c r="G226" s="157" t="s">
        <v>464</v>
      </c>
      <c r="H226" s="158">
        <v>258</v>
      </c>
      <c r="I226" s="159">
        <v>18.100000000000001</v>
      </c>
      <c r="J226" s="159">
        <f t="shared" si="30"/>
        <v>4669.8</v>
      </c>
      <c r="K226" s="160"/>
      <c r="L226" s="28"/>
      <c r="M226" s="161" t="s">
        <v>1</v>
      </c>
      <c r="N226" s="162" t="s">
        <v>36</v>
      </c>
      <c r="O226" s="150">
        <v>4.8000000000000001E-2</v>
      </c>
      <c r="P226" s="150">
        <f t="shared" si="31"/>
        <v>12.384</v>
      </c>
      <c r="Q226" s="150">
        <v>0</v>
      </c>
      <c r="R226" s="150">
        <f t="shared" si="32"/>
        <v>0</v>
      </c>
      <c r="S226" s="150">
        <v>0</v>
      </c>
      <c r="T226" s="151">
        <f t="shared" si="33"/>
        <v>0</v>
      </c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R226" s="152" t="s">
        <v>140</v>
      </c>
      <c r="AT226" s="152" t="s">
        <v>263</v>
      </c>
      <c r="AU226" s="152" t="s">
        <v>129</v>
      </c>
      <c r="AY226" s="15" t="s">
        <v>130</v>
      </c>
      <c r="BE226" s="153">
        <f t="shared" si="34"/>
        <v>4669.8</v>
      </c>
      <c r="BF226" s="153">
        <f t="shared" si="35"/>
        <v>0</v>
      </c>
      <c r="BG226" s="153">
        <f t="shared" si="36"/>
        <v>0</v>
      </c>
      <c r="BH226" s="153">
        <f t="shared" si="37"/>
        <v>0</v>
      </c>
      <c r="BI226" s="153">
        <f t="shared" si="38"/>
        <v>0</v>
      </c>
      <c r="BJ226" s="15" t="s">
        <v>79</v>
      </c>
      <c r="BK226" s="153">
        <f t="shared" si="39"/>
        <v>4669.8</v>
      </c>
      <c r="BL226" s="15" t="s">
        <v>140</v>
      </c>
      <c r="BM226" s="152" t="s">
        <v>508</v>
      </c>
    </row>
    <row r="227" spans="1:65" s="12" customFormat="1" ht="20.85" customHeight="1">
      <c r="B227" s="127"/>
      <c r="D227" s="128" t="s">
        <v>70</v>
      </c>
      <c r="E227" s="137" t="s">
        <v>509</v>
      </c>
      <c r="F227" s="137" t="s">
        <v>510</v>
      </c>
      <c r="J227" s="138">
        <f>BK227</f>
        <v>37100</v>
      </c>
      <c r="L227" s="127"/>
      <c r="M227" s="131"/>
      <c r="N227" s="132"/>
      <c r="O227" s="132"/>
      <c r="P227" s="133">
        <f>SUM(P228:P233)</f>
        <v>10.772</v>
      </c>
      <c r="Q227" s="132"/>
      <c r="R227" s="133">
        <f>SUM(R228:R233)</f>
        <v>0</v>
      </c>
      <c r="S227" s="132"/>
      <c r="T227" s="134">
        <f>SUM(T228:T233)</f>
        <v>0</v>
      </c>
      <c r="AR227" s="128" t="s">
        <v>129</v>
      </c>
      <c r="AT227" s="135" t="s">
        <v>70</v>
      </c>
      <c r="AU227" s="135" t="s">
        <v>81</v>
      </c>
      <c r="AY227" s="128" t="s">
        <v>130</v>
      </c>
      <c r="BK227" s="136">
        <f>SUM(BK228:BK233)</f>
        <v>37100</v>
      </c>
    </row>
    <row r="228" spans="1:65" s="2" customFormat="1" ht="16.5" customHeight="1">
      <c r="A228" s="27"/>
      <c r="B228" s="139"/>
      <c r="C228" s="154" t="s">
        <v>511</v>
      </c>
      <c r="D228" s="154" t="s">
        <v>263</v>
      </c>
      <c r="E228" s="155" t="s">
        <v>512</v>
      </c>
      <c r="F228" s="156" t="s">
        <v>513</v>
      </c>
      <c r="G228" s="157" t="s">
        <v>144</v>
      </c>
      <c r="H228" s="158">
        <v>1</v>
      </c>
      <c r="I228" s="159">
        <v>5500</v>
      </c>
      <c r="J228" s="159">
        <f t="shared" ref="J228:J233" si="40">ROUND(I228*H228,2)</f>
        <v>5500</v>
      </c>
      <c r="K228" s="160"/>
      <c r="L228" s="28"/>
      <c r="M228" s="161" t="s">
        <v>1</v>
      </c>
      <c r="N228" s="162" t="s">
        <v>36</v>
      </c>
      <c r="O228" s="150">
        <v>0</v>
      </c>
      <c r="P228" s="150">
        <f t="shared" ref="P228:P233" si="41">O228*H228</f>
        <v>0</v>
      </c>
      <c r="Q228" s="150">
        <v>0</v>
      </c>
      <c r="R228" s="150">
        <f t="shared" ref="R228:R233" si="42">Q228*H228</f>
        <v>0</v>
      </c>
      <c r="S228" s="150">
        <v>0</v>
      </c>
      <c r="T228" s="151">
        <f t="shared" ref="T228:T233" si="43">S228*H228</f>
        <v>0</v>
      </c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R228" s="152" t="s">
        <v>514</v>
      </c>
      <c r="AT228" s="152" t="s">
        <v>263</v>
      </c>
      <c r="AU228" s="152" t="s">
        <v>129</v>
      </c>
      <c r="AY228" s="15" t="s">
        <v>130</v>
      </c>
      <c r="BE228" s="153">
        <f t="shared" ref="BE228:BE233" si="44">IF(N228="základní",J228,0)</f>
        <v>5500</v>
      </c>
      <c r="BF228" s="153">
        <f t="shared" ref="BF228:BF233" si="45">IF(N228="snížená",J228,0)</f>
        <v>0</v>
      </c>
      <c r="BG228" s="153">
        <f t="shared" ref="BG228:BG233" si="46">IF(N228="zákl. přenesená",J228,0)</f>
        <v>0</v>
      </c>
      <c r="BH228" s="153">
        <f t="shared" ref="BH228:BH233" si="47">IF(N228="sníž. přenesená",J228,0)</f>
        <v>0</v>
      </c>
      <c r="BI228" s="153">
        <f t="shared" ref="BI228:BI233" si="48">IF(N228="nulová",J228,0)</f>
        <v>0</v>
      </c>
      <c r="BJ228" s="15" t="s">
        <v>79</v>
      </c>
      <c r="BK228" s="153">
        <f t="shared" ref="BK228:BK233" si="49">ROUND(I228*H228,2)</f>
        <v>5500</v>
      </c>
      <c r="BL228" s="15" t="s">
        <v>514</v>
      </c>
      <c r="BM228" s="152" t="s">
        <v>515</v>
      </c>
    </row>
    <row r="229" spans="1:65" s="2" customFormat="1" ht="16.5" customHeight="1">
      <c r="A229" s="27"/>
      <c r="B229" s="139"/>
      <c r="C229" s="154" t="s">
        <v>516</v>
      </c>
      <c r="D229" s="154" t="s">
        <v>263</v>
      </c>
      <c r="E229" s="155" t="s">
        <v>517</v>
      </c>
      <c r="F229" s="156" t="s">
        <v>518</v>
      </c>
      <c r="G229" s="157" t="s">
        <v>144</v>
      </c>
      <c r="H229" s="158">
        <v>1</v>
      </c>
      <c r="I229" s="159">
        <v>11000</v>
      </c>
      <c r="J229" s="159">
        <f t="shared" si="40"/>
        <v>11000</v>
      </c>
      <c r="K229" s="160"/>
      <c r="L229" s="28"/>
      <c r="M229" s="161" t="s">
        <v>1</v>
      </c>
      <c r="N229" s="162" t="s">
        <v>36</v>
      </c>
      <c r="O229" s="150">
        <v>0</v>
      </c>
      <c r="P229" s="150">
        <f t="shared" si="41"/>
        <v>0</v>
      </c>
      <c r="Q229" s="150">
        <v>0</v>
      </c>
      <c r="R229" s="150">
        <f t="shared" si="42"/>
        <v>0</v>
      </c>
      <c r="S229" s="150">
        <v>0</v>
      </c>
      <c r="T229" s="151">
        <f t="shared" si="43"/>
        <v>0</v>
      </c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R229" s="152" t="s">
        <v>514</v>
      </c>
      <c r="AT229" s="152" t="s">
        <v>263</v>
      </c>
      <c r="AU229" s="152" t="s">
        <v>129</v>
      </c>
      <c r="AY229" s="15" t="s">
        <v>130</v>
      </c>
      <c r="BE229" s="153">
        <f t="shared" si="44"/>
        <v>11000</v>
      </c>
      <c r="BF229" s="153">
        <f t="shared" si="45"/>
        <v>0</v>
      </c>
      <c r="BG229" s="153">
        <f t="shared" si="46"/>
        <v>0</v>
      </c>
      <c r="BH229" s="153">
        <f t="shared" si="47"/>
        <v>0</v>
      </c>
      <c r="BI229" s="153">
        <f t="shared" si="48"/>
        <v>0</v>
      </c>
      <c r="BJ229" s="15" t="s">
        <v>79</v>
      </c>
      <c r="BK229" s="153">
        <f t="shared" si="49"/>
        <v>11000</v>
      </c>
      <c r="BL229" s="15" t="s">
        <v>514</v>
      </c>
      <c r="BM229" s="152" t="s">
        <v>519</v>
      </c>
    </row>
    <row r="230" spans="1:65" s="2" customFormat="1" ht="16.5" customHeight="1">
      <c r="A230" s="27"/>
      <c r="B230" s="139"/>
      <c r="C230" s="154" t="s">
        <v>520</v>
      </c>
      <c r="D230" s="154" t="s">
        <v>263</v>
      </c>
      <c r="E230" s="155" t="s">
        <v>521</v>
      </c>
      <c r="F230" s="156" t="s">
        <v>522</v>
      </c>
      <c r="G230" s="157" t="s">
        <v>138</v>
      </c>
      <c r="H230" s="158">
        <v>1</v>
      </c>
      <c r="I230" s="159">
        <v>5000</v>
      </c>
      <c r="J230" s="159">
        <f t="shared" si="40"/>
        <v>5000</v>
      </c>
      <c r="K230" s="160"/>
      <c r="L230" s="28"/>
      <c r="M230" s="161" t="s">
        <v>1</v>
      </c>
      <c r="N230" s="162" t="s">
        <v>36</v>
      </c>
      <c r="O230" s="150">
        <v>0</v>
      </c>
      <c r="P230" s="150">
        <f t="shared" si="41"/>
        <v>0</v>
      </c>
      <c r="Q230" s="150">
        <v>0</v>
      </c>
      <c r="R230" s="150">
        <f t="shared" si="42"/>
        <v>0</v>
      </c>
      <c r="S230" s="150">
        <v>0</v>
      </c>
      <c r="T230" s="151">
        <f t="shared" si="43"/>
        <v>0</v>
      </c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R230" s="152" t="s">
        <v>514</v>
      </c>
      <c r="AT230" s="152" t="s">
        <v>263</v>
      </c>
      <c r="AU230" s="152" t="s">
        <v>129</v>
      </c>
      <c r="AY230" s="15" t="s">
        <v>130</v>
      </c>
      <c r="BE230" s="153">
        <f t="shared" si="44"/>
        <v>5000</v>
      </c>
      <c r="BF230" s="153">
        <f t="shared" si="45"/>
        <v>0</v>
      </c>
      <c r="BG230" s="153">
        <f t="shared" si="46"/>
        <v>0</v>
      </c>
      <c r="BH230" s="153">
        <f t="shared" si="47"/>
        <v>0</v>
      </c>
      <c r="BI230" s="153">
        <f t="shared" si="48"/>
        <v>0</v>
      </c>
      <c r="BJ230" s="15" t="s">
        <v>79</v>
      </c>
      <c r="BK230" s="153">
        <f t="shared" si="49"/>
        <v>5000</v>
      </c>
      <c r="BL230" s="15" t="s">
        <v>514</v>
      </c>
      <c r="BM230" s="152" t="s">
        <v>523</v>
      </c>
    </row>
    <row r="231" spans="1:65" s="2" customFormat="1" ht="21.75" customHeight="1">
      <c r="A231" s="27"/>
      <c r="B231" s="139"/>
      <c r="C231" s="154" t="s">
        <v>524</v>
      </c>
      <c r="D231" s="154" t="s">
        <v>263</v>
      </c>
      <c r="E231" s="155" t="s">
        <v>525</v>
      </c>
      <c r="F231" s="156" t="s">
        <v>526</v>
      </c>
      <c r="G231" s="157" t="s">
        <v>208</v>
      </c>
      <c r="H231" s="158">
        <v>1</v>
      </c>
      <c r="I231" s="159">
        <v>3600</v>
      </c>
      <c r="J231" s="159">
        <f t="shared" si="40"/>
        <v>3600</v>
      </c>
      <c r="K231" s="160"/>
      <c r="L231" s="28"/>
      <c r="M231" s="161" t="s">
        <v>1</v>
      </c>
      <c r="N231" s="162" t="s">
        <v>36</v>
      </c>
      <c r="O231" s="150">
        <v>0.77200000000000002</v>
      </c>
      <c r="P231" s="150">
        <f t="shared" si="41"/>
        <v>0.77200000000000002</v>
      </c>
      <c r="Q231" s="150">
        <v>0</v>
      </c>
      <c r="R231" s="150">
        <f t="shared" si="42"/>
        <v>0</v>
      </c>
      <c r="S231" s="150">
        <v>0</v>
      </c>
      <c r="T231" s="151">
        <f t="shared" si="43"/>
        <v>0</v>
      </c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R231" s="152" t="s">
        <v>514</v>
      </c>
      <c r="AT231" s="152" t="s">
        <v>263</v>
      </c>
      <c r="AU231" s="152" t="s">
        <v>129</v>
      </c>
      <c r="AY231" s="15" t="s">
        <v>130</v>
      </c>
      <c r="BE231" s="153">
        <f t="shared" si="44"/>
        <v>3600</v>
      </c>
      <c r="BF231" s="153">
        <f t="shared" si="45"/>
        <v>0</v>
      </c>
      <c r="BG231" s="153">
        <f t="shared" si="46"/>
        <v>0</v>
      </c>
      <c r="BH231" s="153">
        <f t="shared" si="47"/>
        <v>0</v>
      </c>
      <c r="BI231" s="153">
        <f t="shared" si="48"/>
        <v>0</v>
      </c>
      <c r="BJ231" s="15" t="s">
        <v>79</v>
      </c>
      <c r="BK231" s="153">
        <f t="shared" si="49"/>
        <v>3600</v>
      </c>
      <c r="BL231" s="15" t="s">
        <v>514</v>
      </c>
      <c r="BM231" s="152" t="s">
        <v>527</v>
      </c>
    </row>
    <row r="232" spans="1:65" s="2" customFormat="1" ht="16.5" customHeight="1">
      <c r="A232" s="27"/>
      <c r="B232" s="139"/>
      <c r="C232" s="154" t="s">
        <v>528</v>
      </c>
      <c r="D232" s="154" t="s">
        <v>263</v>
      </c>
      <c r="E232" s="155" t="s">
        <v>529</v>
      </c>
      <c r="F232" s="156" t="s">
        <v>530</v>
      </c>
      <c r="G232" s="157" t="s">
        <v>208</v>
      </c>
      <c r="H232" s="158">
        <v>1</v>
      </c>
      <c r="I232" s="159">
        <v>4500</v>
      </c>
      <c r="J232" s="159">
        <f t="shared" si="40"/>
        <v>4500</v>
      </c>
      <c r="K232" s="160"/>
      <c r="L232" s="28"/>
      <c r="M232" s="161" t="s">
        <v>1</v>
      </c>
      <c r="N232" s="162" t="s">
        <v>36</v>
      </c>
      <c r="O232" s="150">
        <v>0</v>
      </c>
      <c r="P232" s="150">
        <f t="shared" si="41"/>
        <v>0</v>
      </c>
      <c r="Q232" s="150">
        <v>0</v>
      </c>
      <c r="R232" s="150">
        <f t="shared" si="42"/>
        <v>0</v>
      </c>
      <c r="S232" s="150">
        <v>0</v>
      </c>
      <c r="T232" s="151">
        <f t="shared" si="43"/>
        <v>0</v>
      </c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R232" s="152" t="s">
        <v>514</v>
      </c>
      <c r="AT232" s="152" t="s">
        <v>263</v>
      </c>
      <c r="AU232" s="152" t="s">
        <v>129</v>
      </c>
      <c r="AY232" s="15" t="s">
        <v>130</v>
      </c>
      <c r="BE232" s="153">
        <f t="shared" si="44"/>
        <v>4500</v>
      </c>
      <c r="BF232" s="153">
        <f t="shared" si="45"/>
        <v>0</v>
      </c>
      <c r="BG232" s="153">
        <f t="shared" si="46"/>
        <v>0</v>
      </c>
      <c r="BH232" s="153">
        <f t="shared" si="47"/>
        <v>0</v>
      </c>
      <c r="BI232" s="153">
        <f t="shared" si="48"/>
        <v>0</v>
      </c>
      <c r="BJ232" s="15" t="s">
        <v>79</v>
      </c>
      <c r="BK232" s="153">
        <f t="shared" si="49"/>
        <v>4500</v>
      </c>
      <c r="BL232" s="15" t="s">
        <v>514</v>
      </c>
      <c r="BM232" s="152" t="s">
        <v>531</v>
      </c>
    </row>
    <row r="233" spans="1:65" s="2" customFormat="1" ht="16.5" customHeight="1">
      <c r="A233" s="27"/>
      <c r="B233" s="139"/>
      <c r="C233" s="154" t="s">
        <v>532</v>
      </c>
      <c r="D233" s="154" t="s">
        <v>263</v>
      </c>
      <c r="E233" s="155" t="s">
        <v>533</v>
      </c>
      <c r="F233" s="156" t="s">
        <v>534</v>
      </c>
      <c r="G233" s="157" t="s">
        <v>208</v>
      </c>
      <c r="H233" s="158">
        <v>1</v>
      </c>
      <c r="I233" s="159">
        <v>7500</v>
      </c>
      <c r="J233" s="159">
        <f t="shared" si="40"/>
        <v>7500</v>
      </c>
      <c r="K233" s="160"/>
      <c r="L233" s="28"/>
      <c r="M233" s="161" t="s">
        <v>1</v>
      </c>
      <c r="N233" s="162" t="s">
        <v>36</v>
      </c>
      <c r="O233" s="150">
        <v>10</v>
      </c>
      <c r="P233" s="150">
        <f t="shared" si="41"/>
        <v>10</v>
      </c>
      <c r="Q233" s="150">
        <v>0</v>
      </c>
      <c r="R233" s="150">
        <f t="shared" si="42"/>
        <v>0</v>
      </c>
      <c r="S233" s="150">
        <v>0</v>
      </c>
      <c r="T233" s="151">
        <f t="shared" si="43"/>
        <v>0</v>
      </c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R233" s="152" t="s">
        <v>514</v>
      </c>
      <c r="AT233" s="152" t="s">
        <v>263</v>
      </c>
      <c r="AU233" s="152" t="s">
        <v>129</v>
      </c>
      <c r="AY233" s="15" t="s">
        <v>130</v>
      </c>
      <c r="BE233" s="153">
        <f t="shared" si="44"/>
        <v>7500</v>
      </c>
      <c r="BF233" s="153">
        <f t="shared" si="45"/>
        <v>0</v>
      </c>
      <c r="BG233" s="153">
        <f t="shared" si="46"/>
        <v>0</v>
      </c>
      <c r="BH233" s="153">
        <f t="shared" si="47"/>
        <v>0</v>
      </c>
      <c r="BI233" s="153">
        <f t="shared" si="48"/>
        <v>0</v>
      </c>
      <c r="BJ233" s="15" t="s">
        <v>79</v>
      </c>
      <c r="BK233" s="153">
        <f t="shared" si="49"/>
        <v>7500</v>
      </c>
      <c r="BL233" s="15" t="s">
        <v>514</v>
      </c>
      <c r="BM233" s="152" t="s">
        <v>535</v>
      </c>
    </row>
    <row r="234" spans="1:65" s="12" customFormat="1" ht="20.85" customHeight="1">
      <c r="B234" s="127"/>
      <c r="D234" s="128" t="s">
        <v>70</v>
      </c>
      <c r="E234" s="137" t="s">
        <v>536</v>
      </c>
      <c r="F234" s="137" t="s">
        <v>537</v>
      </c>
      <c r="J234" s="138">
        <f>BK234</f>
        <v>37550</v>
      </c>
      <c r="L234" s="127"/>
      <c r="M234" s="131"/>
      <c r="N234" s="132"/>
      <c r="O234" s="132"/>
      <c r="P234" s="133">
        <f>SUM(P235:P236)</f>
        <v>65.711999999999989</v>
      </c>
      <c r="Q234" s="132"/>
      <c r="R234" s="133">
        <f>SUM(R235:R236)</f>
        <v>0</v>
      </c>
      <c r="S234" s="132"/>
      <c r="T234" s="134">
        <f>SUM(T235:T236)</f>
        <v>0</v>
      </c>
      <c r="AR234" s="128" t="s">
        <v>129</v>
      </c>
      <c r="AT234" s="135" t="s">
        <v>70</v>
      </c>
      <c r="AU234" s="135" t="s">
        <v>81</v>
      </c>
      <c r="AY234" s="128" t="s">
        <v>130</v>
      </c>
      <c r="BK234" s="136">
        <f>SUM(BK235:BK236)</f>
        <v>37550</v>
      </c>
    </row>
    <row r="235" spans="1:65" s="2" customFormat="1" ht="33" customHeight="1">
      <c r="A235" s="27"/>
      <c r="B235" s="139"/>
      <c r="C235" s="154" t="s">
        <v>538</v>
      </c>
      <c r="D235" s="154" t="s">
        <v>263</v>
      </c>
      <c r="E235" s="155" t="s">
        <v>539</v>
      </c>
      <c r="F235" s="156" t="s">
        <v>540</v>
      </c>
      <c r="G235" s="157" t="s">
        <v>286</v>
      </c>
      <c r="H235" s="158">
        <v>1</v>
      </c>
      <c r="I235" s="159">
        <v>18200</v>
      </c>
      <c r="J235" s="159">
        <f>ROUND(I235*H235,2)</f>
        <v>18200</v>
      </c>
      <c r="K235" s="160"/>
      <c r="L235" s="28"/>
      <c r="M235" s="161" t="s">
        <v>1</v>
      </c>
      <c r="N235" s="162" t="s">
        <v>36</v>
      </c>
      <c r="O235" s="150">
        <v>31.841999999999999</v>
      </c>
      <c r="P235" s="150">
        <f>O235*H235</f>
        <v>31.841999999999999</v>
      </c>
      <c r="Q235" s="150">
        <v>0</v>
      </c>
      <c r="R235" s="150">
        <f>Q235*H235</f>
        <v>0</v>
      </c>
      <c r="S235" s="150">
        <v>0</v>
      </c>
      <c r="T235" s="151">
        <f>S235*H235</f>
        <v>0</v>
      </c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R235" s="152" t="s">
        <v>140</v>
      </c>
      <c r="AT235" s="152" t="s">
        <v>263</v>
      </c>
      <c r="AU235" s="152" t="s">
        <v>129</v>
      </c>
      <c r="AY235" s="15" t="s">
        <v>130</v>
      </c>
      <c r="BE235" s="153">
        <f>IF(N235="základní",J235,0)</f>
        <v>18200</v>
      </c>
      <c r="BF235" s="153">
        <f>IF(N235="snížená",J235,0)</f>
        <v>0</v>
      </c>
      <c r="BG235" s="153">
        <f>IF(N235="zákl. přenesená",J235,0)</f>
        <v>0</v>
      </c>
      <c r="BH235" s="153">
        <f>IF(N235="sníž. přenesená",J235,0)</f>
        <v>0</v>
      </c>
      <c r="BI235" s="153">
        <f>IF(N235="nulová",J235,0)</f>
        <v>0</v>
      </c>
      <c r="BJ235" s="15" t="s">
        <v>79</v>
      </c>
      <c r="BK235" s="153">
        <f>ROUND(I235*H235,2)</f>
        <v>18200</v>
      </c>
      <c r="BL235" s="15" t="s">
        <v>140</v>
      </c>
      <c r="BM235" s="152" t="s">
        <v>541</v>
      </c>
    </row>
    <row r="236" spans="1:65" s="2" customFormat="1" ht="21.75" customHeight="1">
      <c r="A236" s="27"/>
      <c r="B236" s="139"/>
      <c r="C236" s="154" t="s">
        <v>542</v>
      </c>
      <c r="D236" s="154" t="s">
        <v>263</v>
      </c>
      <c r="E236" s="155" t="s">
        <v>543</v>
      </c>
      <c r="F236" s="156" t="s">
        <v>544</v>
      </c>
      <c r="G236" s="157" t="s">
        <v>286</v>
      </c>
      <c r="H236" s="158">
        <v>3</v>
      </c>
      <c r="I236" s="159">
        <v>6450</v>
      </c>
      <c r="J236" s="159">
        <f>ROUND(I236*H236,2)</f>
        <v>19350</v>
      </c>
      <c r="K236" s="160"/>
      <c r="L236" s="28"/>
      <c r="M236" s="161" t="s">
        <v>1</v>
      </c>
      <c r="N236" s="162" t="s">
        <v>36</v>
      </c>
      <c r="O236" s="150">
        <v>11.29</v>
      </c>
      <c r="P236" s="150">
        <f>O236*H236</f>
        <v>33.869999999999997</v>
      </c>
      <c r="Q236" s="150">
        <v>0</v>
      </c>
      <c r="R236" s="150">
        <f>Q236*H236</f>
        <v>0</v>
      </c>
      <c r="S236" s="150">
        <v>0</v>
      </c>
      <c r="T236" s="151">
        <f>S236*H236</f>
        <v>0</v>
      </c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R236" s="152" t="s">
        <v>514</v>
      </c>
      <c r="AT236" s="152" t="s">
        <v>263</v>
      </c>
      <c r="AU236" s="152" t="s">
        <v>129</v>
      </c>
      <c r="AY236" s="15" t="s">
        <v>130</v>
      </c>
      <c r="BE236" s="153">
        <f>IF(N236="základní",J236,0)</f>
        <v>19350</v>
      </c>
      <c r="BF236" s="153">
        <f>IF(N236="snížená",J236,0)</f>
        <v>0</v>
      </c>
      <c r="BG236" s="153">
        <f>IF(N236="zákl. přenesená",J236,0)</f>
        <v>0</v>
      </c>
      <c r="BH236" s="153">
        <f>IF(N236="sníž. přenesená",J236,0)</f>
        <v>0</v>
      </c>
      <c r="BI236" s="153">
        <f>IF(N236="nulová",J236,0)</f>
        <v>0</v>
      </c>
      <c r="BJ236" s="15" t="s">
        <v>79</v>
      </c>
      <c r="BK236" s="153">
        <f>ROUND(I236*H236,2)</f>
        <v>19350</v>
      </c>
      <c r="BL236" s="15" t="s">
        <v>514</v>
      </c>
      <c r="BM236" s="152" t="s">
        <v>545</v>
      </c>
    </row>
    <row r="237" spans="1:65" s="12" customFormat="1" ht="25.9" customHeight="1">
      <c r="B237" s="127"/>
      <c r="D237" s="128" t="s">
        <v>70</v>
      </c>
      <c r="E237" s="129" t="s">
        <v>546</v>
      </c>
      <c r="F237" s="129" t="s">
        <v>547</v>
      </c>
      <c r="J237" s="130">
        <f>BK237</f>
        <v>19980</v>
      </c>
      <c r="L237" s="127"/>
      <c r="M237" s="131"/>
      <c r="N237" s="132"/>
      <c r="O237" s="132"/>
      <c r="P237" s="133">
        <f>P238</f>
        <v>36</v>
      </c>
      <c r="Q237" s="132"/>
      <c r="R237" s="133">
        <f>R238</f>
        <v>0</v>
      </c>
      <c r="S237" s="132"/>
      <c r="T237" s="134">
        <f>T238</f>
        <v>0</v>
      </c>
      <c r="AR237" s="128" t="s">
        <v>149</v>
      </c>
      <c r="AT237" s="135" t="s">
        <v>70</v>
      </c>
      <c r="AU237" s="135" t="s">
        <v>71</v>
      </c>
      <c r="AY237" s="128" t="s">
        <v>130</v>
      </c>
      <c r="BK237" s="136">
        <f>BK238</f>
        <v>19980</v>
      </c>
    </row>
    <row r="238" spans="1:65" s="2" customFormat="1" ht="24.2" customHeight="1">
      <c r="A238" s="27"/>
      <c r="B238" s="139"/>
      <c r="C238" s="154" t="s">
        <v>548</v>
      </c>
      <c r="D238" s="154" t="s">
        <v>263</v>
      </c>
      <c r="E238" s="155" t="s">
        <v>549</v>
      </c>
      <c r="F238" s="156" t="s">
        <v>550</v>
      </c>
      <c r="G238" s="157" t="s">
        <v>551</v>
      </c>
      <c r="H238" s="158">
        <v>18</v>
      </c>
      <c r="I238" s="159">
        <v>1110</v>
      </c>
      <c r="J238" s="159">
        <f>ROUND(I238*H238,2)</f>
        <v>19980</v>
      </c>
      <c r="K238" s="160"/>
      <c r="L238" s="28"/>
      <c r="M238" s="163" t="s">
        <v>1</v>
      </c>
      <c r="N238" s="164" t="s">
        <v>36</v>
      </c>
      <c r="O238" s="165">
        <v>2</v>
      </c>
      <c r="P238" s="165">
        <f>O238*H238</f>
        <v>36</v>
      </c>
      <c r="Q238" s="165">
        <v>0</v>
      </c>
      <c r="R238" s="165">
        <f>Q238*H238</f>
        <v>0</v>
      </c>
      <c r="S238" s="165">
        <v>0</v>
      </c>
      <c r="T238" s="166">
        <f>S238*H238</f>
        <v>0</v>
      </c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R238" s="152" t="s">
        <v>552</v>
      </c>
      <c r="AT238" s="152" t="s">
        <v>263</v>
      </c>
      <c r="AU238" s="152" t="s">
        <v>79</v>
      </c>
      <c r="AY238" s="15" t="s">
        <v>130</v>
      </c>
      <c r="BE238" s="153">
        <f>IF(N238="základní",J238,0)</f>
        <v>19980</v>
      </c>
      <c r="BF238" s="153">
        <f>IF(N238="snížená",J238,0)</f>
        <v>0</v>
      </c>
      <c r="BG238" s="153">
        <f>IF(N238="zákl. přenesená",J238,0)</f>
        <v>0</v>
      </c>
      <c r="BH238" s="153">
        <f>IF(N238="sníž. přenesená",J238,0)</f>
        <v>0</v>
      </c>
      <c r="BI238" s="153">
        <f>IF(N238="nulová",J238,0)</f>
        <v>0</v>
      </c>
      <c r="BJ238" s="15" t="s">
        <v>79</v>
      </c>
      <c r="BK238" s="153">
        <f>ROUND(I238*H238,2)</f>
        <v>19980</v>
      </c>
      <c r="BL238" s="15" t="s">
        <v>552</v>
      </c>
      <c r="BM238" s="152" t="s">
        <v>553</v>
      </c>
    </row>
    <row r="239" spans="1:65" s="2" customFormat="1" ht="6.95" customHeight="1">
      <c r="A239" s="27"/>
      <c r="B239" s="42"/>
      <c r="C239" s="43"/>
      <c r="D239" s="43"/>
      <c r="E239" s="43"/>
      <c r="F239" s="43"/>
      <c r="G239" s="43"/>
      <c r="H239" s="43"/>
      <c r="I239" s="43"/>
      <c r="J239" s="43"/>
      <c r="K239" s="43"/>
      <c r="L239" s="28"/>
      <c r="M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</row>
  </sheetData>
  <autoFilter ref="C127:K238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7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8"/>
    </row>
    <row r="2" spans="1:46" s="1" customFormat="1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5" t="s">
        <v>85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1:46" s="1" customFormat="1" ht="24.95" customHeight="1">
      <c r="B4" s="18"/>
      <c r="D4" s="19" t="s">
        <v>92</v>
      </c>
      <c r="L4" s="18"/>
      <c r="M4" s="89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4" t="s">
        <v>14</v>
      </c>
      <c r="L6" s="18"/>
    </row>
    <row r="7" spans="1:46" s="1" customFormat="1" ht="16.5" customHeight="1">
      <c r="B7" s="18"/>
      <c r="E7" s="212" t="str">
        <f>'Rekapitulace stavby'!K6</f>
        <v>Zubří rekreační středisko Jesenka - Etapa 1</v>
      </c>
      <c r="F7" s="213"/>
      <c r="G7" s="213"/>
      <c r="H7" s="213"/>
      <c r="L7" s="18"/>
    </row>
    <row r="8" spans="1:46" s="2" customFormat="1" ht="12" customHeight="1">
      <c r="A8" s="27"/>
      <c r="B8" s="28"/>
      <c r="C8" s="27"/>
      <c r="D8" s="24" t="s">
        <v>93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27"/>
      <c r="B9" s="28"/>
      <c r="C9" s="27"/>
      <c r="D9" s="27"/>
      <c r="E9" s="202" t="s">
        <v>554</v>
      </c>
      <c r="F9" s="211"/>
      <c r="G9" s="211"/>
      <c r="H9" s="211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4" t="s">
        <v>16</v>
      </c>
      <c r="E11" s="27"/>
      <c r="F11" s="22" t="s">
        <v>1</v>
      </c>
      <c r="G11" s="27"/>
      <c r="H11" s="27"/>
      <c r="I11" s="24" t="s">
        <v>17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4" t="s">
        <v>18</v>
      </c>
      <c r="E12" s="27"/>
      <c r="F12" s="22" t="s">
        <v>95</v>
      </c>
      <c r="G12" s="27"/>
      <c r="H12" s="27"/>
      <c r="I12" s="24" t="s">
        <v>20</v>
      </c>
      <c r="J12" s="50" t="str">
        <f>'Rekapitulace stavby'!AN8</f>
        <v>19. 6. 2022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4" t="s">
        <v>22</v>
      </c>
      <c r="E14" s="27"/>
      <c r="F14" s="27"/>
      <c r="G14" s="27"/>
      <c r="H14" s="27"/>
      <c r="I14" s="24" t="s">
        <v>23</v>
      </c>
      <c r="J14" s="22" t="s">
        <v>1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2" t="s">
        <v>96</v>
      </c>
      <c r="F15" s="27"/>
      <c r="G15" s="27"/>
      <c r="H15" s="27"/>
      <c r="I15" s="24" t="s">
        <v>24</v>
      </c>
      <c r="J15" s="22" t="s">
        <v>1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6.95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4" t="s">
        <v>25</v>
      </c>
      <c r="E17" s="27"/>
      <c r="F17" s="27"/>
      <c r="G17" s="27"/>
      <c r="H17" s="27"/>
      <c r="I17" s="24" t="s">
        <v>23</v>
      </c>
      <c r="J17" s="22" t="str">
        <f>'Rekapitulace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86" t="str">
        <f>'Rekapitulace stavby'!E14</f>
        <v xml:space="preserve"> </v>
      </c>
      <c r="F18" s="186"/>
      <c r="G18" s="186"/>
      <c r="H18" s="186"/>
      <c r="I18" s="24" t="s">
        <v>24</v>
      </c>
      <c r="J18" s="22" t="str">
        <f>'Rekapitulace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6.95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4" t="s">
        <v>26</v>
      </c>
      <c r="E20" s="27"/>
      <c r="F20" s="27"/>
      <c r="G20" s="27"/>
      <c r="H20" s="27"/>
      <c r="I20" s="24" t="s">
        <v>23</v>
      </c>
      <c r="J20" s="22">
        <f>IF('Rekapitulace stavby'!AN16="","",'Rekapitulace stavby'!AN16)</f>
        <v>6752390</v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2" t="str">
        <f>IF('Rekapitulace stavby'!E17="","",'Rekapitulace stavby'!E17)</f>
        <v>SPECIALIZED ENERGETIC COMPANY, a.s.</v>
      </c>
      <c r="F21" s="27"/>
      <c r="G21" s="27"/>
      <c r="H21" s="27"/>
      <c r="I21" s="24" t="s">
        <v>24</v>
      </c>
      <c r="J21" s="22" t="str">
        <f>IF('Rekapitulace stavby'!AN17="","",'Rekapitulace stavby'!AN17)</f>
        <v>CZ06752390</v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6.95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4" t="s">
        <v>28</v>
      </c>
      <c r="E23" s="27"/>
      <c r="F23" s="27"/>
      <c r="G23" s="27"/>
      <c r="H23" s="27"/>
      <c r="I23" s="24" t="s">
        <v>23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2" t="s">
        <v>29</v>
      </c>
      <c r="F24" s="27"/>
      <c r="G24" s="27"/>
      <c r="H24" s="27"/>
      <c r="I24" s="24" t="s">
        <v>24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5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4" t="s">
        <v>30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0"/>
      <c r="B27" s="91"/>
      <c r="C27" s="90"/>
      <c r="D27" s="90"/>
      <c r="E27" s="188" t="s">
        <v>1</v>
      </c>
      <c r="F27" s="188"/>
      <c r="G27" s="188"/>
      <c r="H27" s="188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customHeigh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>
      <c r="A30" s="27"/>
      <c r="B30" s="28"/>
      <c r="C30" s="27"/>
      <c r="D30" s="93" t="s">
        <v>31</v>
      </c>
      <c r="E30" s="27"/>
      <c r="F30" s="27"/>
      <c r="G30" s="27"/>
      <c r="H30" s="27"/>
      <c r="I30" s="27"/>
      <c r="J30" s="66">
        <f>ROUND(J127, 2)</f>
        <v>1003904.08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customHeight="1">
      <c r="A32" s="27"/>
      <c r="B32" s="28"/>
      <c r="C32" s="27"/>
      <c r="D32" s="27"/>
      <c r="E32" s="27"/>
      <c r="F32" s="31" t="s">
        <v>33</v>
      </c>
      <c r="G32" s="27"/>
      <c r="H32" s="27"/>
      <c r="I32" s="31" t="s">
        <v>32</v>
      </c>
      <c r="J32" s="31" t="s">
        <v>34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customHeight="1">
      <c r="A33" s="27"/>
      <c r="B33" s="28"/>
      <c r="C33" s="27"/>
      <c r="D33" s="94" t="s">
        <v>35</v>
      </c>
      <c r="E33" s="24" t="s">
        <v>36</v>
      </c>
      <c r="F33" s="95">
        <f>ROUND((SUM(BE127:BE172)),  2)</f>
        <v>1003904.08</v>
      </c>
      <c r="G33" s="27"/>
      <c r="H33" s="27"/>
      <c r="I33" s="96">
        <v>0.21</v>
      </c>
      <c r="J33" s="95">
        <f>ROUND(((SUM(BE127:BE172))*I33),  2)</f>
        <v>210819.86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customHeight="1">
      <c r="A34" s="27"/>
      <c r="B34" s="28"/>
      <c r="C34" s="27"/>
      <c r="D34" s="27"/>
      <c r="E34" s="24" t="s">
        <v>37</v>
      </c>
      <c r="F34" s="95">
        <f>ROUND((SUM(BF127:BF172)),  2)</f>
        <v>0</v>
      </c>
      <c r="G34" s="27"/>
      <c r="H34" s="27"/>
      <c r="I34" s="96">
        <v>0.15</v>
      </c>
      <c r="J34" s="95">
        <f>ROUND(((SUM(BF127:BF172))*I34),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>
      <c r="A35" s="27"/>
      <c r="B35" s="28"/>
      <c r="C35" s="27"/>
      <c r="D35" s="27"/>
      <c r="E35" s="24" t="s">
        <v>38</v>
      </c>
      <c r="F35" s="95">
        <f>ROUND((SUM(BG127:BG172)),  2)</f>
        <v>0</v>
      </c>
      <c r="G35" s="27"/>
      <c r="H35" s="27"/>
      <c r="I35" s="96">
        <v>0.21</v>
      </c>
      <c r="J35" s="95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hidden="1" customHeight="1">
      <c r="A36" s="27"/>
      <c r="B36" s="28"/>
      <c r="C36" s="27"/>
      <c r="D36" s="27"/>
      <c r="E36" s="24" t="s">
        <v>39</v>
      </c>
      <c r="F36" s="95">
        <f>ROUND((SUM(BH127:BH172)),  2)</f>
        <v>0</v>
      </c>
      <c r="G36" s="27"/>
      <c r="H36" s="27"/>
      <c r="I36" s="96">
        <v>0.15</v>
      </c>
      <c r="J36" s="95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>
      <c r="A37" s="27"/>
      <c r="B37" s="28"/>
      <c r="C37" s="27"/>
      <c r="D37" s="27"/>
      <c r="E37" s="24" t="s">
        <v>40</v>
      </c>
      <c r="F37" s="95">
        <f>ROUND((SUM(BI127:BI172)),  2)</f>
        <v>0</v>
      </c>
      <c r="G37" s="27"/>
      <c r="H37" s="27"/>
      <c r="I37" s="96">
        <v>0</v>
      </c>
      <c r="J37" s="95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6.95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>
      <c r="A39" s="27"/>
      <c r="B39" s="28"/>
      <c r="C39" s="97"/>
      <c r="D39" s="98" t="s">
        <v>41</v>
      </c>
      <c r="E39" s="55"/>
      <c r="F39" s="55"/>
      <c r="G39" s="99" t="s">
        <v>42</v>
      </c>
      <c r="H39" s="100" t="s">
        <v>43</v>
      </c>
      <c r="I39" s="55"/>
      <c r="J39" s="101">
        <f>SUM(J30:J37)</f>
        <v>1214723.94</v>
      </c>
      <c r="K39" s="102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37"/>
      <c r="D50" s="38" t="s">
        <v>44</v>
      </c>
      <c r="E50" s="39"/>
      <c r="F50" s="39"/>
      <c r="G50" s="38" t="s">
        <v>45</v>
      </c>
      <c r="H50" s="39"/>
      <c r="I50" s="39"/>
      <c r="J50" s="39"/>
      <c r="K50" s="39"/>
      <c r="L50" s="37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27"/>
      <c r="B61" s="28"/>
      <c r="C61" s="27"/>
      <c r="D61" s="40" t="s">
        <v>46</v>
      </c>
      <c r="E61" s="30"/>
      <c r="F61" s="103" t="s">
        <v>47</v>
      </c>
      <c r="G61" s="40" t="s">
        <v>46</v>
      </c>
      <c r="H61" s="30"/>
      <c r="I61" s="30"/>
      <c r="J61" s="104" t="s">
        <v>47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27"/>
      <c r="B65" s="28"/>
      <c r="C65" s="27"/>
      <c r="D65" s="38" t="s">
        <v>48</v>
      </c>
      <c r="E65" s="41"/>
      <c r="F65" s="41"/>
      <c r="G65" s="38" t="s">
        <v>49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27"/>
      <c r="B76" s="28"/>
      <c r="C76" s="27"/>
      <c r="D76" s="40" t="s">
        <v>46</v>
      </c>
      <c r="E76" s="30"/>
      <c r="F76" s="103" t="s">
        <v>47</v>
      </c>
      <c r="G76" s="40" t="s">
        <v>46</v>
      </c>
      <c r="H76" s="30"/>
      <c r="I76" s="30"/>
      <c r="J76" s="104" t="s">
        <v>47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6.95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customHeight="1">
      <c r="A82" s="27"/>
      <c r="B82" s="28"/>
      <c r="C82" s="19" t="s">
        <v>97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4" t="s">
        <v>14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212" t="str">
        <f>E7</f>
        <v>Zubří rekreační středisko Jesenka - Etapa 1</v>
      </c>
      <c r="F85" s="213"/>
      <c r="G85" s="213"/>
      <c r="H85" s="213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4" t="s">
        <v>93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27"/>
      <c r="B87" s="28"/>
      <c r="C87" s="27"/>
      <c r="D87" s="27"/>
      <c r="E87" s="202" t="str">
        <f>E9</f>
        <v>SO02 - Trafostanice 22/0,4kV</v>
      </c>
      <c r="F87" s="211"/>
      <c r="G87" s="211"/>
      <c r="H87" s="211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4" t="s">
        <v>18</v>
      </c>
      <c r="D89" s="27"/>
      <c r="E89" s="27"/>
      <c r="F89" s="22" t="str">
        <f>F12</f>
        <v>RS Zubří</v>
      </c>
      <c r="G89" s="27"/>
      <c r="H89" s="27"/>
      <c r="I89" s="24" t="s">
        <v>20</v>
      </c>
      <c r="J89" s="50" t="str">
        <f>IF(J12="","",J12)</f>
        <v>19. 6. 2022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6.95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2" customHeight="1">
      <c r="A91" s="27"/>
      <c r="B91" s="28"/>
      <c r="C91" s="24" t="s">
        <v>22</v>
      </c>
      <c r="D91" s="27"/>
      <c r="E91" s="27"/>
      <c r="F91" s="22" t="str">
        <f>E15</f>
        <v>STAREZ-SPORT, a. s.</v>
      </c>
      <c r="G91" s="27"/>
      <c r="H91" s="27"/>
      <c r="I91" s="24" t="s">
        <v>26</v>
      </c>
      <c r="J91" s="25" t="str">
        <f>E21</f>
        <v>SPECIALIZED ENERGETIC COMPANY, a.s.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40.15" customHeight="1">
      <c r="A92" s="27"/>
      <c r="B92" s="28"/>
      <c r="C92" s="24" t="s">
        <v>25</v>
      </c>
      <c r="D92" s="27"/>
      <c r="E92" s="27"/>
      <c r="F92" s="22" t="str">
        <f>IF(E18="","",E18)</f>
        <v xml:space="preserve"> </v>
      </c>
      <c r="G92" s="27"/>
      <c r="H92" s="27"/>
      <c r="I92" s="24" t="s">
        <v>28</v>
      </c>
      <c r="J92" s="25" t="str">
        <f>E24</f>
        <v>SPECIALIZED ENERGETIC COMPANY, a.s.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05" t="s">
        <v>98</v>
      </c>
      <c r="D94" s="97"/>
      <c r="E94" s="97"/>
      <c r="F94" s="97"/>
      <c r="G94" s="97"/>
      <c r="H94" s="97"/>
      <c r="I94" s="97"/>
      <c r="J94" s="106" t="s">
        <v>99</v>
      </c>
      <c r="K94" s="9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27"/>
      <c r="B96" s="28"/>
      <c r="C96" s="107" t="s">
        <v>100</v>
      </c>
      <c r="D96" s="27"/>
      <c r="E96" s="27"/>
      <c r="F96" s="27"/>
      <c r="G96" s="27"/>
      <c r="H96" s="27"/>
      <c r="I96" s="27"/>
      <c r="J96" s="66">
        <f>J127</f>
        <v>1003904.0800000001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5" t="s">
        <v>101</v>
      </c>
    </row>
    <row r="97" spans="1:31" s="9" customFormat="1" ht="24.95" customHeight="1">
      <c r="B97" s="108"/>
      <c r="D97" s="109" t="s">
        <v>555</v>
      </c>
      <c r="E97" s="110"/>
      <c r="F97" s="110"/>
      <c r="G97" s="110"/>
      <c r="H97" s="110"/>
      <c r="I97" s="110"/>
      <c r="J97" s="111">
        <f>J128</f>
        <v>1003904.0800000001</v>
      </c>
      <c r="L97" s="108"/>
    </row>
    <row r="98" spans="1:31" s="10" customFormat="1" ht="19.899999999999999" customHeight="1">
      <c r="B98" s="112"/>
      <c r="D98" s="113" t="s">
        <v>556</v>
      </c>
      <c r="E98" s="114"/>
      <c r="F98" s="114"/>
      <c r="G98" s="114"/>
      <c r="H98" s="114"/>
      <c r="I98" s="114"/>
      <c r="J98" s="115">
        <f>J129</f>
        <v>875604.55</v>
      </c>
      <c r="L98" s="112"/>
    </row>
    <row r="99" spans="1:31" s="10" customFormat="1" ht="19.899999999999999" customHeight="1">
      <c r="B99" s="112"/>
      <c r="D99" s="113" t="s">
        <v>103</v>
      </c>
      <c r="E99" s="114"/>
      <c r="F99" s="114"/>
      <c r="G99" s="114"/>
      <c r="H99" s="114"/>
      <c r="I99" s="114"/>
      <c r="J99" s="115">
        <f>J132</f>
        <v>11900</v>
      </c>
      <c r="L99" s="112"/>
    </row>
    <row r="100" spans="1:31" s="10" customFormat="1" ht="14.85" customHeight="1">
      <c r="B100" s="112"/>
      <c r="D100" s="113" t="s">
        <v>106</v>
      </c>
      <c r="E100" s="114"/>
      <c r="F100" s="114"/>
      <c r="G100" s="114"/>
      <c r="H100" s="114"/>
      <c r="I100" s="114"/>
      <c r="J100" s="115">
        <f>J133</f>
        <v>11900</v>
      </c>
      <c r="L100" s="112"/>
    </row>
    <row r="101" spans="1:31" s="10" customFormat="1" ht="19.899999999999999" customHeight="1">
      <c r="B101" s="112"/>
      <c r="D101" s="113" t="s">
        <v>107</v>
      </c>
      <c r="E101" s="114"/>
      <c r="F101" s="114"/>
      <c r="G101" s="114"/>
      <c r="H101" s="114"/>
      <c r="I101" s="114"/>
      <c r="J101" s="115">
        <f>J136</f>
        <v>116399.53</v>
      </c>
      <c r="L101" s="112"/>
    </row>
    <row r="102" spans="1:31" s="10" customFormat="1" ht="14.85" customHeight="1">
      <c r="B102" s="112"/>
      <c r="D102" s="113" t="s">
        <v>557</v>
      </c>
      <c r="E102" s="114"/>
      <c r="F102" s="114"/>
      <c r="G102" s="114"/>
      <c r="H102" s="114"/>
      <c r="I102" s="114"/>
      <c r="J102" s="115">
        <f>J137</f>
        <v>35679.53</v>
      </c>
      <c r="L102" s="112"/>
    </row>
    <row r="103" spans="1:31" s="10" customFormat="1" ht="21.75" customHeight="1">
      <c r="B103" s="112"/>
      <c r="D103" s="113" t="s">
        <v>558</v>
      </c>
      <c r="E103" s="114"/>
      <c r="F103" s="114"/>
      <c r="G103" s="114"/>
      <c r="H103" s="114"/>
      <c r="I103" s="114"/>
      <c r="J103" s="115">
        <f>J138</f>
        <v>12958.85</v>
      </c>
      <c r="L103" s="112"/>
    </row>
    <row r="104" spans="1:31" s="10" customFormat="1" ht="21.75" customHeight="1">
      <c r="B104" s="112"/>
      <c r="D104" s="113" t="s">
        <v>559</v>
      </c>
      <c r="E104" s="114"/>
      <c r="F104" s="114"/>
      <c r="G104" s="114"/>
      <c r="H104" s="114"/>
      <c r="I104" s="114"/>
      <c r="J104" s="115">
        <f>J153</f>
        <v>22720.68</v>
      </c>
      <c r="L104" s="112"/>
    </row>
    <row r="105" spans="1:31" s="10" customFormat="1" ht="14.85" customHeight="1">
      <c r="B105" s="112"/>
      <c r="D105" s="113" t="s">
        <v>560</v>
      </c>
      <c r="E105" s="114"/>
      <c r="F105" s="114"/>
      <c r="G105" s="114"/>
      <c r="H105" s="114"/>
      <c r="I105" s="114"/>
      <c r="J105" s="115">
        <f>J164</f>
        <v>30400</v>
      </c>
      <c r="L105" s="112"/>
    </row>
    <row r="106" spans="1:31" s="10" customFormat="1" ht="14.85" customHeight="1">
      <c r="B106" s="112"/>
      <c r="D106" s="113" t="s">
        <v>112</v>
      </c>
      <c r="E106" s="114"/>
      <c r="F106" s="114"/>
      <c r="G106" s="114"/>
      <c r="H106" s="114"/>
      <c r="I106" s="114"/>
      <c r="J106" s="115">
        <f>J167</f>
        <v>16820</v>
      </c>
      <c r="L106" s="112"/>
    </row>
    <row r="107" spans="1:31" s="10" customFormat="1" ht="14.85" customHeight="1">
      <c r="B107" s="112"/>
      <c r="D107" s="113" t="s">
        <v>111</v>
      </c>
      <c r="E107" s="114"/>
      <c r="F107" s="114"/>
      <c r="G107" s="114"/>
      <c r="H107" s="114"/>
      <c r="I107" s="114"/>
      <c r="J107" s="115">
        <f>J170</f>
        <v>33500</v>
      </c>
      <c r="L107" s="112"/>
    </row>
    <row r="108" spans="1:31" s="2" customFormat="1" ht="21.75" customHeight="1">
      <c r="A108" s="27"/>
      <c r="B108" s="28"/>
      <c r="C108" s="27"/>
      <c r="D108" s="27"/>
      <c r="E108" s="27"/>
      <c r="F108" s="27"/>
      <c r="G108" s="27"/>
      <c r="H108" s="27"/>
      <c r="I108" s="27"/>
      <c r="J108" s="27"/>
      <c r="K108" s="27"/>
      <c r="L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6.95" customHeight="1">
      <c r="A109" s="27"/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3" spans="1:63" s="2" customFormat="1" ht="6.95" customHeight="1">
      <c r="A113" s="27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3" s="2" customFormat="1" ht="24.95" customHeight="1">
      <c r="A114" s="27"/>
      <c r="B114" s="28"/>
      <c r="C114" s="19" t="s">
        <v>114</v>
      </c>
      <c r="D114" s="27"/>
      <c r="E114" s="27"/>
      <c r="F114" s="27"/>
      <c r="G114" s="27"/>
      <c r="H114" s="27"/>
      <c r="I114" s="27"/>
      <c r="J114" s="27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3" s="2" customFormat="1" ht="6.95" customHeight="1">
      <c r="A115" s="27"/>
      <c r="B115" s="28"/>
      <c r="C115" s="27"/>
      <c r="D115" s="27"/>
      <c r="E115" s="27"/>
      <c r="F115" s="27"/>
      <c r="G115" s="27"/>
      <c r="H115" s="27"/>
      <c r="I115" s="27"/>
      <c r="J115" s="27"/>
      <c r="K115" s="27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3" s="2" customFormat="1" ht="12" customHeight="1">
      <c r="A116" s="27"/>
      <c r="B116" s="28"/>
      <c r="C116" s="24" t="s">
        <v>14</v>
      </c>
      <c r="D116" s="27"/>
      <c r="E116" s="27"/>
      <c r="F116" s="27"/>
      <c r="G116" s="27"/>
      <c r="H116" s="27"/>
      <c r="I116" s="27"/>
      <c r="J116" s="27"/>
      <c r="K116" s="27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3" s="2" customFormat="1" ht="16.5" customHeight="1">
      <c r="A117" s="27"/>
      <c r="B117" s="28"/>
      <c r="C117" s="27"/>
      <c r="D117" s="27"/>
      <c r="E117" s="212" t="str">
        <f>E7</f>
        <v>Zubří rekreační středisko Jesenka - Etapa 1</v>
      </c>
      <c r="F117" s="213"/>
      <c r="G117" s="213"/>
      <c r="H117" s="213"/>
      <c r="I117" s="27"/>
      <c r="J117" s="27"/>
      <c r="K117" s="27"/>
      <c r="L117" s="3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63" s="2" customFormat="1" ht="12" customHeight="1">
      <c r="A118" s="27"/>
      <c r="B118" s="28"/>
      <c r="C118" s="24" t="s">
        <v>93</v>
      </c>
      <c r="D118" s="27"/>
      <c r="E118" s="27"/>
      <c r="F118" s="27"/>
      <c r="G118" s="27"/>
      <c r="H118" s="27"/>
      <c r="I118" s="27"/>
      <c r="J118" s="27"/>
      <c r="K118" s="27"/>
      <c r="L118" s="3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63" s="2" customFormat="1" ht="16.5" customHeight="1">
      <c r="A119" s="27"/>
      <c r="B119" s="28"/>
      <c r="C119" s="27"/>
      <c r="D119" s="27"/>
      <c r="E119" s="202" t="str">
        <f>E9</f>
        <v>SO02 - Trafostanice 22/0,4kV</v>
      </c>
      <c r="F119" s="211"/>
      <c r="G119" s="211"/>
      <c r="H119" s="211"/>
      <c r="I119" s="27"/>
      <c r="J119" s="27"/>
      <c r="K119" s="27"/>
      <c r="L119" s="3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63" s="2" customFormat="1" ht="6.95" customHeight="1">
      <c r="A120" s="27"/>
      <c r="B120" s="28"/>
      <c r="C120" s="27"/>
      <c r="D120" s="27"/>
      <c r="E120" s="27"/>
      <c r="F120" s="27"/>
      <c r="G120" s="27"/>
      <c r="H120" s="27"/>
      <c r="I120" s="27"/>
      <c r="J120" s="27"/>
      <c r="K120" s="27"/>
      <c r="L120" s="3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</row>
    <row r="121" spans="1:63" s="2" customFormat="1" ht="12" customHeight="1">
      <c r="A121" s="27"/>
      <c r="B121" s="28"/>
      <c r="C121" s="24" t="s">
        <v>18</v>
      </c>
      <c r="D121" s="27"/>
      <c r="E121" s="27"/>
      <c r="F121" s="22" t="str">
        <f>F12</f>
        <v>RS Zubří</v>
      </c>
      <c r="G121" s="27"/>
      <c r="H121" s="27"/>
      <c r="I121" s="24" t="s">
        <v>20</v>
      </c>
      <c r="J121" s="50" t="str">
        <f>IF(J12="","",J12)</f>
        <v>19. 6. 2022</v>
      </c>
      <c r="K121" s="27"/>
      <c r="L121" s="3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</row>
    <row r="122" spans="1:63" s="2" customFormat="1" ht="6.95" customHeight="1">
      <c r="A122" s="27"/>
      <c r="B122" s="28"/>
      <c r="C122" s="27"/>
      <c r="D122" s="27"/>
      <c r="E122" s="27"/>
      <c r="F122" s="27"/>
      <c r="G122" s="27"/>
      <c r="H122" s="27"/>
      <c r="I122" s="27"/>
      <c r="J122" s="27"/>
      <c r="K122" s="27"/>
      <c r="L122" s="3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</row>
    <row r="123" spans="1:63" s="2" customFormat="1" ht="15.2" customHeight="1">
      <c r="A123" s="27"/>
      <c r="B123" s="28"/>
      <c r="C123" s="24" t="s">
        <v>22</v>
      </c>
      <c r="D123" s="27"/>
      <c r="E123" s="27"/>
      <c r="F123" s="22" t="str">
        <f>E15</f>
        <v>STAREZ-SPORT, a. s.</v>
      </c>
      <c r="G123" s="27"/>
      <c r="H123" s="27"/>
      <c r="I123" s="24" t="s">
        <v>26</v>
      </c>
      <c r="J123" s="25" t="str">
        <f>E21</f>
        <v>SPECIALIZED ENERGETIC COMPANY, a.s.</v>
      </c>
      <c r="K123" s="27"/>
      <c r="L123" s="3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  <row r="124" spans="1:63" s="2" customFormat="1" ht="40.15" customHeight="1">
      <c r="A124" s="27"/>
      <c r="B124" s="28"/>
      <c r="C124" s="24" t="s">
        <v>25</v>
      </c>
      <c r="D124" s="27"/>
      <c r="E124" s="27"/>
      <c r="F124" s="22" t="str">
        <f>IF(E18="","",E18)</f>
        <v xml:space="preserve"> </v>
      </c>
      <c r="G124" s="27"/>
      <c r="H124" s="27"/>
      <c r="I124" s="24" t="s">
        <v>28</v>
      </c>
      <c r="J124" s="25" t="str">
        <f>E24</f>
        <v>SPECIALIZED ENERGETIC COMPANY, a.s.</v>
      </c>
      <c r="K124" s="27"/>
      <c r="L124" s="3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</row>
    <row r="125" spans="1:63" s="2" customFormat="1" ht="10.35" customHeight="1">
      <c r="A125" s="27"/>
      <c r="B125" s="28"/>
      <c r="C125" s="27"/>
      <c r="D125" s="27"/>
      <c r="E125" s="27"/>
      <c r="F125" s="27"/>
      <c r="G125" s="27"/>
      <c r="H125" s="27"/>
      <c r="I125" s="27"/>
      <c r="J125" s="27"/>
      <c r="K125" s="27"/>
      <c r="L125" s="3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</row>
    <row r="126" spans="1:63" s="11" customFormat="1" ht="29.25" customHeight="1">
      <c r="A126" s="116"/>
      <c r="B126" s="117"/>
      <c r="C126" s="118" t="s">
        <v>115</v>
      </c>
      <c r="D126" s="119" t="s">
        <v>56</v>
      </c>
      <c r="E126" s="119" t="s">
        <v>52</v>
      </c>
      <c r="F126" s="119" t="s">
        <v>53</v>
      </c>
      <c r="G126" s="119" t="s">
        <v>116</v>
      </c>
      <c r="H126" s="119" t="s">
        <v>117</v>
      </c>
      <c r="I126" s="119" t="s">
        <v>118</v>
      </c>
      <c r="J126" s="120" t="s">
        <v>99</v>
      </c>
      <c r="K126" s="121" t="s">
        <v>119</v>
      </c>
      <c r="L126" s="122"/>
      <c r="M126" s="57" t="s">
        <v>1</v>
      </c>
      <c r="N126" s="58" t="s">
        <v>35</v>
      </c>
      <c r="O126" s="58" t="s">
        <v>120</v>
      </c>
      <c r="P126" s="58" t="s">
        <v>121</v>
      </c>
      <c r="Q126" s="58" t="s">
        <v>122</v>
      </c>
      <c r="R126" s="58" t="s">
        <v>123</v>
      </c>
      <c r="S126" s="58" t="s">
        <v>124</v>
      </c>
      <c r="T126" s="59" t="s">
        <v>125</v>
      </c>
      <c r="U126" s="116"/>
      <c r="V126" s="116"/>
      <c r="W126" s="116"/>
      <c r="X126" s="116"/>
      <c r="Y126" s="116"/>
      <c r="Z126" s="116"/>
      <c r="AA126" s="116"/>
      <c r="AB126" s="116"/>
      <c r="AC126" s="116"/>
      <c r="AD126" s="116"/>
      <c r="AE126" s="116"/>
    </row>
    <row r="127" spans="1:63" s="2" customFormat="1" ht="22.9" customHeight="1">
      <c r="A127" s="27"/>
      <c r="B127" s="28"/>
      <c r="C127" s="64" t="s">
        <v>126</v>
      </c>
      <c r="D127" s="27"/>
      <c r="E127" s="27"/>
      <c r="F127" s="27"/>
      <c r="G127" s="27"/>
      <c r="H127" s="27"/>
      <c r="I127" s="27"/>
      <c r="J127" s="123">
        <f>BK127</f>
        <v>1003904.0800000001</v>
      </c>
      <c r="K127" s="27"/>
      <c r="L127" s="28"/>
      <c r="M127" s="60"/>
      <c r="N127" s="51"/>
      <c r="O127" s="61"/>
      <c r="P127" s="124">
        <f>P128</f>
        <v>137.42453400000002</v>
      </c>
      <c r="Q127" s="61"/>
      <c r="R127" s="124">
        <f>R128</f>
        <v>2.8430128799999999</v>
      </c>
      <c r="S127" s="61"/>
      <c r="T127" s="125">
        <f>T128</f>
        <v>0</v>
      </c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T127" s="15" t="s">
        <v>70</v>
      </c>
      <c r="AU127" s="15" t="s">
        <v>101</v>
      </c>
      <c r="BK127" s="126">
        <f>BK128</f>
        <v>1003904.0800000001</v>
      </c>
    </row>
    <row r="128" spans="1:63" s="12" customFormat="1" ht="25.9" customHeight="1">
      <c r="B128" s="127"/>
      <c r="D128" s="128" t="s">
        <v>70</v>
      </c>
      <c r="E128" s="129" t="s">
        <v>561</v>
      </c>
      <c r="F128" s="129" t="s">
        <v>562</v>
      </c>
      <c r="J128" s="130">
        <f>BK128</f>
        <v>1003904.0800000001</v>
      </c>
      <c r="L128" s="127"/>
      <c r="M128" s="131"/>
      <c r="N128" s="132"/>
      <c r="O128" s="132"/>
      <c r="P128" s="133">
        <f>P129+P132+P136</f>
        <v>137.42453400000002</v>
      </c>
      <c r="Q128" s="132"/>
      <c r="R128" s="133">
        <f>R129+R132+R136</f>
        <v>2.8430128799999999</v>
      </c>
      <c r="S128" s="132"/>
      <c r="T128" s="134">
        <f>T129+T132+T136</f>
        <v>0</v>
      </c>
      <c r="AR128" s="128" t="s">
        <v>79</v>
      </c>
      <c r="AT128" s="135" t="s">
        <v>70</v>
      </c>
      <c r="AU128" s="135" t="s">
        <v>71</v>
      </c>
      <c r="AY128" s="128" t="s">
        <v>130</v>
      </c>
      <c r="BK128" s="136">
        <f>BK129+BK132+BK136</f>
        <v>1003904.0800000001</v>
      </c>
    </row>
    <row r="129" spans="1:65" s="12" customFormat="1" ht="22.9" customHeight="1">
      <c r="B129" s="127"/>
      <c r="D129" s="128" t="s">
        <v>70</v>
      </c>
      <c r="E129" s="137" t="s">
        <v>563</v>
      </c>
      <c r="F129" s="137" t="s">
        <v>564</v>
      </c>
      <c r="J129" s="138">
        <f>BK129</f>
        <v>875604.55</v>
      </c>
      <c r="L129" s="127"/>
      <c r="M129" s="131"/>
      <c r="N129" s="132"/>
      <c r="O129" s="132"/>
      <c r="P129" s="133">
        <f>SUM(P130:P131)</f>
        <v>0</v>
      </c>
      <c r="Q129" s="132"/>
      <c r="R129" s="133">
        <f>SUM(R130:R131)</f>
        <v>0</v>
      </c>
      <c r="S129" s="132"/>
      <c r="T129" s="134">
        <f>SUM(T130:T131)</f>
        <v>0</v>
      </c>
      <c r="AR129" s="128" t="s">
        <v>79</v>
      </c>
      <c r="AT129" s="135" t="s">
        <v>70</v>
      </c>
      <c r="AU129" s="135" t="s">
        <v>79</v>
      </c>
      <c r="AY129" s="128" t="s">
        <v>130</v>
      </c>
      <c r="BK129" s="136">
        <f>SUM(BK130:BK131)</f>
        <v>875604.55</v>
      </c>
    </row>
    <row r="130" spans="1:65" s="2" customFormat="1" ht="16.5" customHeight="1">
      <c r="A130" s="27"/>
      <c r="B130" s="139"/>
      <c r="C130" s="140" t="s">
        <v>79</v>
      </c>
      <c r="D130" s="140" t="s">
        <v>135</v>
      </c>
      <c r="E130" s="141" t="s">
        <v>565</v>
      </c>
      <c r="F130" s="142" t="s">
        <v>566</v>
      </c>
      <c r="G130" s="143" t="s">
        <v>144</v>
      </c>
      <c r="H130" s="144">
        <v>1</v>
      </c>
      <c r="I130" s="145">
        <v>865104.55</v>
      </c>
      <c r="J130" s="145">
        <f>ROUND(I130*H130,2)</f>
        <v>865104.55</v>
      </c>
      <c r="K130" s="146"/>
      <c r="L130" s="147"/>
      <c r="M130" s="148" t="s">
        <v>1</v>
      </c>
      <c r="N130" s="149" t="s">
        <v>36</v>
      </c>
      <c r="O130" s="150">
        <v>0</v>
      </c>
      <c r="P130" s="150">
        <f>O130*H130</f>
        <v>0</v>
      </c>
      <c r="Q130" s="150">
        <v>0</v>
      </c>
      <c r="R130" s="150">
        <f>Q130*H130</f>
        <v>0</v>
      </c>
      <c r="S130" s="150">
        <v>0</v>
      </c>
      <c r="T130" s="151">
        <f>S130*H130</f>
        <v>0</v>
      </c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R130" s="152" t="s">
        <v>139</v>
      </c>
      <c r="AT130" s="152" t="s">
        <v>135</v>
      </c>
      <c r="AU130" s="152" t="s">
        <v>81</v>
      </c>
      <c r="AY130" s="15" t="s">
        <v>130</v>
      </c>
      <c r="BE130" s="153">
        <f>IF(N130="základní",J130,0)</f>
        <v>865104.55</v>
      </c>
      <c r="BF130" s="153">
        <f>IF(N130="snížená",J130,0)</f>
        <v>0</v>
      </c>
      <c r="BG130" s="153">
        <f>IF(N130="zákl. přenesená",J130,0)</f>
        <v>0</v>
      </c>
      <c r="BH130" s="153">
        <f>IF(N130="sníž. přenesená",J130,0)</f>
        <v>0</v>
      </c>
      <c r="BI130" s="153">
        <f>IF(N130="nulová",J130,0)</f>
        <v>0</v>
      </c>
      <c r="BJ130" s="15" t="s">
        <v>79</v>
      </c>
      <c r="BK130" s="153">
        <f>ROUND(I130*H130,2)</f>
        <v>865104.55</v>
      </c>
      <c r="BL130" s="15" t="s">
        <v>140</v>
      </c>
      <c r="BM130" s="152" t="s">
        <v>567</v>
      </c>
    </row>
    <row r="131" spans="1:65" s="2" customFormat="1" ht="16.5" customHeight="1">
      <c r="A131" s="27"/>
      <c r="B131" s="139"/>
      <c r="C131" s="154" t="s">
        <v>81</v>
      </c>
      <c r="D131" s="154" t="s">
        <v>263</v>
      </c>
      <c r="E131" s="155" t="s">
        <v>568</v>
      </c>
      <c r="F131" s="156" t="s">
        <v>569</v>
      </c>
      <c r="G131" s="157" t="s">
        <v>208</v>
      </c>
      <c r="H131" s="158">
        <v>1</v>
      </c>
      <c r="I131" s="159">
        <v>10500</v>
      </c>
      <c r="J131" s="159">
        <f>ROUND(I131*H131,2)</f>
        <v>10500</v>
      </c>
      <c r="K131" s="160"/>
      <c r="L131" s="28"/>
      <c r="M131" s="161" t="s">
        <v>1</v>
      </c>
      <c r="N131" s="162" t="s">
        <v>36</v>
      </c>
      <c r="O131" s="150">
        <v>0</v>
      </c>
      <c r="P131" s="150">
        <f>O131*H131</f>
        <v>0</v>
      </c>
      <c r="Q131" s="150">
        <v>0</v>
      </c>
      <c r="R131" s="150">
        <f>Q131*H131</f>
        <v>0</v>
      </c>
      <c r="S131" s="150">
        <v>0</v>
      </c>
      <c r="T131" s="151">
        <f>S131*H131</f>
        <v>0</v>
      </c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R131" s="152" t="s">
        <v>140</v>
      </c>
      <c r="AT131" s="152" t="s">
        <v>263</v>
      </c>
      <c r="AU131" s="152" t="s">
        <v>81</v>
      </c>
      <c r="AY131" s="15" t="s">
        <v>130</v>
      </c>
      <c r="BE131" s="153">
        <f>IF(N131="základní",J131,0)</f>
        <v>10500</v>
      </c>
      <c r="BF131" s="153">
        <f>IF(N131="snížená",J131,0)</f>
        <v>0</v>
      </c>
      <c r="BG131" s="153">
        <f>IF(N131="zákl. přenesená",J131,0)</f>
        <v>0</v>
      </c>
      <c r="BH131" s="153">
        <f>IF(N131="sníž. přenesená",J131,0)</f>
        <v>0</v>
      </c>
      <c r="BI131" s="153">
        <f>IF(N131="nulová",J131,0)</f>
        <v>0</v>
      </c>
      <c r="BJ131" s="15" t="s">
        <v>79</v>
      </c>
      <c r="BK131" s="153">
        <f>ROUND(I131*H131,2)</f>
        <v>10500</v>
      </c>
      <c r="BL131" s="15" t="s">
        <v>140</v>
      </c>
      <c r="BM131" s="152" t="s">
        <v>570</v>
      </c>
    </row>
    <row r="132" spans="1:65" s="12" customFormat="1" ht="22.9" customHeight="1">
      <c r="B132" s="127"/>
      <c r="D132" s="128" t="s">
        <v>70</v>
      </c>
      <c r="E132" s="137" t="s">
        <v>131</v>
      </c>
      <c r="F132" s="137" t="s">
        <v>132</v>
      </c>
      <c r="J132" s="138">
        <f>BK132</f>
        <v>11900</v>
      </c>
      <c r="L132" s="127"/>
      <c r="M132" s="131"/>
      <c r="N132" s="132"/>
      <c r="O132" s="132"/>
      <c r="P132" s="133">
        <f>P133</f>
        <v>0</v>
      </c>
      <c r="Q132" s="132"/>
      <c r="R132" s="133">
        <f>R133</f>
        <v>0</v>
      </c>
      <c r="S132" s="132"/>
      <c r="T132" s="134">
        <f>T133</f>
        <v>0</v>
      </c>
      <c r="AR132" s="128" t="s">
        <v>79</v>
      </c>
      <c r="AT132" s="135" t="s">
        <v>70</v>
      </c>
      <c r="AU132" s="135" t="s">
        <v>79</v>
      </c>
      <c r="AY132" s="128" t="s">
        <v>130</v>
      </c>
      <c r="BK132" s="136">
        <f>BK133</f>
        <v>11900</v>
      </c>
    </row>
    <row r="133" spans="1:65" s="12" customFormat="1" ht="20.85" customHeight="1">
      <c r="B133" s="127"/>
      <c r="D133" s="128" t="s">
        <v>70</v>
      </c>
      <c r="E133" s="137" t="s">
        <v>252</v>
      </c>
      <c r="F133" s="137" t="s">
        <v>253</v>
      </c>
      <c r="J133" s="138">
        <f>BK133</f>
        <v>11900</v>
      </c>
      <c r="L133" s="127"/>
      <c r="M133" s="131"/>
      <c r="N133" s="132"/>
      <c r="O133" s="132"/>
      <c r="P133" s="133">
        <f>SUM(P134:P135)</f>
        <v>0</v>
      </c>
      <c r="Q133" s="132"/>
      <c r="R133" s="133">
        <f>SUM(R134:R135)</f>
        <v>0</v>
      </c>
      <c r="S133" s="132"/>
      <c r="T133" s="134">
        <f>SUM(T134:T135)</f>
        <v>0</v>
      </c>
      <c r="AR133" s="128" t="s">
        <v>129</v>
      </c>
      <c r="AT133" s="135" t="s">
        <v>70</v>
      </c>
      <c r="AU133" s="135" t="s">
        <v>81</v>
      </c>
      <c r="AY133" s="128" t="s">
        <v>130</v>
      </c>
      <c r="BK133" s="136">
        <f>SUM(BK134:BK135)</f>
        <v>11900</v>
      </c>
    </row>
    <row r="134" spans="1:65" s="2" customFormat="1" ht="16.5" customHeight="1">
      <c r="A134" s="27"/>
      <c r="B134" s="139"/>
      <c r="C134" s="140" t="s">
        <v>237</v>
      </c>
      <c r="D134" s="140" t="s">
        <v>135</v>
      </c>
      <c r="E134" s="141" t="s">
        <v>255</v>
      </c>
      <c r="F134" s="142" t="s">
        <v>256</v>
      </c>
      <c r="G134" s="143" t="s">
        <v>208</v>
      </c>
      <c r="H134" s="144">
        <v>1</v>
      </c>
      <c r="I134" s="145">
        <v>6500</v>
      </c>
      <c r="J134" s="145">
        <f>ROUND(I134*H134,2)</f>
        <v>6500</v>
      </c>
      <c r="K134" s="146"/>
      <c r="L134" s="147"/>
      <c r="M134" s="148" t="s">
        <v>1</v>
      </c>
      <c r="N134" s="149" t="s">
        <v>36</v>
      </c>
      <c r="O134" s="150">
        <v>0</v>
      </c>
      <c r="P134" s="150">
        <f>O134*H134</f>
        <v>0</v>
      </c>
      <c r="Q134" s="150">
        <v>0</v>
      </c>
      <c r="R134" s="150">
        <f>Q134*H134</f>
        <v>0</v>
      </c>
      <c r="S134" s="150">
        <v>0</v>
      </c>
      <c r="T134" s="151">
        <f>S134*H134</f>
        <v>0</v>
      </c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R134" s="152" t="s">
        <v>139</v>
      </c>
      <c r="AT134" s="152" t="s">
        <v>135</v>
      </c>
      <c r="AU134" s="152" t="s">
        <v>129</v>
      </c>
      <c r="AY134" s="15" t="s">
        <v>130</v>
      </c>
      <c r="BE134" s="153">
        <f>IF(N134="základní",J134,0)</f>
        <v>6500</v>
      </c>
      <c r="BF134" s="153">
        <f>IF(N134="snížená",J134,0)</f>
        <v>0</v>
      </c>
      <c r="BG134" s="153">
        <f>IF(N134="zákl. přenesená",J134,0)</f>
        <v>0</v>
      </c>
      <c r="BH134" s="153">
        <f>IF(N134="sníž. přenesená",J134,0)</f>
        <v>0</v>
      </c>
      <c r="BI134" s="153">
        <f>IF(N134="nulová",J134,0)</f>
        <v>0</v>
      </c>
      <c r="BJ134" s="15" t="s">
        <v>79</v>
      </c>
      <c r="BK134" s="153">
        <f>ROUND(I134*H134,2)</f>
        <v>6500</v>
      </c>
      <c r="BL134" s="15" t="s">
        <v>140</v>
      </c>
      <c r="BM134" s="152" t="s">
        <v>571</v>
      </c>
    </row>
    <row r="135" spans="1:65" s="2" customFormat="1" ht="16.5" customHeight="1">
      <c r="A135" s="27"/>
      <c r="B135" s="139"/>
      <c r="C135" s="154" t="s">
        <v>241</v>
      </c>
      <c r="D135" s="154" t="s">
        <v>263</v>
      </c>
      <c r="E135" s="155" t="s">
        <v>264</v>
      </c>
      <c r="F135" s="156" t="s">
        <v>265</v>
      </c>
      <c r="G135" s="157" t="s">
        <v>208</v>
      </c>
      <c r="H135" s="158">
        <v>1</v>
      </c>
      <c r="I135" s="159">
        <v>5400</v>
      </c>
      <c r="J135" s="159">
        <f>ROUND(I135*H135,2)</f>
        <v>5400</v>
      </c>
      <c r="K135" s="160"/>
      <c r="L135" s="28"/>
      <c r="M135" s="161" t="s">
        <v>1</v>
      </c>
      <c r="N135" s="162" t="s">
        <v>36</v>
      </c>
      <c r="O135" s="150">
        <v>0</v>
      </c>
      <c r="P135" s="150">
        <f>O135*H135</f>
        <v>0</v>
      </c>
      <c r="Q135" s="150">
        <v>0</v>
      </c>
      <c r="R135" s="150">
        <f>Q135*H135</f>
        <v>0</v>
      </c>
      <c r="S135" s="150">
        <v>0</v>
      </c>
      <c r="T135" s="151">
        <f>S135*H135</f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R135" s="152" t="s">
        <v>140</v>
      </c>
      <c r="AT135" s="152" t="s">
        <v>263</v>
      </c>
      <c r="AU135" s="152" t="s">
        <v>129</v>
      </c>
      <c r="AY135" s="15" t="s">
        <v>130</v>
      </c>
      <c r="BE135" s="153">
        <f>IF(N135="základní",J135,0)</f>
        <v>5400</v>
      </c>
      <c r="BF135" s="153">
        <f>IF(N135="snížená",J135,0)</f>
        <v>0</v>
      </c>
      <c r="BG135" s="153">
        <f>IF(N135="zákl. přenesená",J135,0)</f>
        <v>0</v>
      </c>
      <c r="BH135" s="153">
        <f>IF(N135="sníž. přenesená",J135,0)</f>
        <v>0</v>
      </c>
      <c r="BI135" s="153">
        <f>IF(N135="nulová",J135,0)</f>
        <v>0</v>
      </c>
      <c r="BJ135" s="15" t="s">
        <v>79</v>
      </c>
      <c r="BK135" s="153">
        <f>ROUND(I135*H135,2)</f>
        <v>5400</v>
      </c>
      <c r="BL135" s="15" t="s">
        <v>140</v>
      </c>
      <c r="BM135" s="152" t="s">
        <v>572</v>
      </c>
    </row>
    <row r="136" spans="1:65" s="12" customFormat="1" ht="22.9" customHeight="1">
      <c r="B136" s="127"/>
      <c r="D136" s="128" t="s">
        <v>70</v>
      </c>
      <c r="E136" s="137" t="s">
        <v>267</v>
      </c>
      <c r="F136" s="137" t="s">
        <v>268</v>
      </c>
      <c r="J136" s="138">
        <f>BK136</f>
        <v>116399.53</v>
      </c>
      <c r="L136" s="127"/>
      <c r="M136" s="131"/>
      <c r="N136" s="132"/>
      <c r="O136" s="132"/>
      <c r="P136" s="133">
        <f>P137+P164+P167+P170</f>
        <v>137.42453400000002</v>
      </c>
      <c r="Q136" s="132"/>
      <c r="R136" s="133">
        <f>R137+R164+R167+R170</f>
        <v>2.8430128799999999</v>
      </c>
      <c r="S136" s="132"/>
      <c r="T136" s="134">
        <f>T137+T164+T167+T170</f>
        <v>0</v>
      </c>
      <c r="AR136" s="128" t="s">
        <v>79</v>
      </c>
      <c r="AT136" s="135" t="s">
        <v>70</v>
      </c>
      <c r="AU136" s="135" t="s">
        <v>79</v>
      </c>
      <c r="AY136" s="128" t="s">
        <v>130</v>
      </c>
      <c r="BK136" s="136">
        <f>BK137+BK164+BK167+BK170</f>
        <v>116399.53</v>
      </c>
    </row>
    <row r="137" spans="1:65" s="12" customFormat="1" ht="20.85" customHeight="1">
      <c r="B137" s="127"/>
      <c r="D137" s="128" t="s">
        <v>70</v>
      </c>
      <c r="E137" s="137" t="s">
        <v>573</v>
      </c>
      <c r="F137" s="137" t="s">
        <v>574</v>
      </c>
      <c r="J137" s="138">
        <f>BK137</f>
        <v>35679.53</v>
      </c>
      <c r="L137" s="127"/>
      <c r="M137" s="131"/>
      <c r="N137" s="132"/>
      <c r="O137" s="132"/>
      <c r="P137" s="133">
        <f>P138+P153</f>
        <v>59.514534000000012</v>
      </c>
      <c r="Q137" s="132"/>
      <c r="R137" s="133">
        <f>R138+R153</f>
        <v>2.8430128799999999</v>
      </c>
      <c r="S137" s="132"/>
      <c r="T137" s="134">
        <f>T138+T153</f>
        <v>0</v>
      </c>
      <c r="AR137" s="128" t="s">
        <v>79</v>
      </c>
      <c r="AT137" s="135" t="s">
        <v>70</v>
      </c>
      <c r="AU137" s="135" t="s">
        <v>81</v>
      </c>
      <c r="AY137" s="128" t="s">
        <v>130</v>
      </c>
      <c r="BK137" s="136">
        <f>BK138+BK153</f>
        <v>35679.53</v>
      </c>
    </row>
    <row r="138" spans="1:65" s="13" customFormat="1" ht="20.85" customHeight="1">
      <c r="B138" s="167"/>
      <c r="D138" s="168" t="s">
        <v>70</v>
      </c>
      <c r="E138" s="168" t="s">
        <v>269</v>
      </c>
      <c r="F138" s="168" t="s">
        <v>270</v>
      </c>
      <c r="J138" s="169">
        <f>BK138</f>
        <v>12958.85</v>
      </c>
      <c r="L138" s="167"/>
      <c r="M138" s="170"/>
      <c r="N138" s="171"/>
      <c r="O138" s="171"/>
      <c r="P138" s="172">
        <f>SUM(P139:P152)</f>
        <v>30.860000000000003</v>
      </c>
      <c r="Q138" s="171"/>
      <c r="R138" s="172">
        <f>SUM(R139:R152)</f>
        <v>0</v>
      </c>
      <c r="S138" s="171"/>
      <c r="T138" s="173">
        <f>SUM(T139:T152)</f>
        <v>0</v>
      </c>
      <c r="AR138" s="168" t="s">
        <v>81</v>
      </c>
      <c r="AT138" s="174" t="s">
        <v>70</v>
      </c>
      <c r="AU138" s="174" t="s">
        <v>129</v>
      </c>
      <c r="AY138" s="168" t="s">
        <v>130</v>
      </c>
      <c r="BK138" s="175">
        <f>SUM(BK139:BK152)</f>
        <v>12958.85</v>
      </c>
    </row>
    <row r="139" spans="1:65" s="2" customFormat="1" ht="24.2" customHeight="1">
      <c r="A139" s="27"/>
      <c r="B139" s="139"/>
      <c r="C139" s="154" t="s">
        <v>248</v>
      </c>
      <c r="D139" s="154" t="s">
        <v>263</v>
      </c>
      <c r="E139" s="155" t="s">
        <v>575</v>
      </c>
      <c r="F139" s="156" t="s">
        <v>576</v>
      </c>
      <c r="G139" s="157" t="s">
        <v>286</v>
      </c>
      <c r="H139" s="158">
        <v>3</v>
      </c>
      <c r="I139" s="159">
        <v>31.1</v>
      </c>
      <c r="J139" s="159">
        <f t="shared" ref="J139:J152" si="0">ROUND(I139*H139,2)</f>
        <v>93.3</v>
      </c>
      <c r="K139" s="160"/>
      <c r="L139" s="28"/>
      <c r="M139" s="161" t="s">
        <v>1</v>
      </c>
      <c r="N139" s="162" t="s">
        <v>36</v>
      </c>
      <c r="O139" s="150">
        <v>7.3999999999999996E-2</v>
      </c>
      <c r="P139" s="150">
        <f t="shared" ref="P139:P152" si="1">O139*H139</f>
        <v>0.22199999999999998</v>
      </c>
      <c r="Q139" s="150">
        <v>0</v>
      </c>
      <c r="R139" s="150">
        <f t="shared" ref="R139:R152" si="2">Q139*H139</f>
        <v>0</v>
      </c>
      <c r="S139" s="150">
        <v>0</v>
      </c>
      <c r="T139" s="151">
        <f t="shared" ref="T139:T152" si="3">S139*H139</f>
        <v>0</v>
      </c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R139" s="152" t="s">
        <v>140</v>
      </c>
      <c r="AT139" s="152" t="s">
        <v>263</v>
      </c>
      <c r="AU139" s="152" t="s">
        <v>149</v>
      </c>
      <c r="AY139" s="15" t="s">
        <v>130</v>
      </c>
      <c r="BE139" s="153">
        <f t="shared" ref="BE139:BE152" si="4">IF(N139="základní",J139,0)</f>
        <v>93.3</v>
      </c>
      <c r="BF139" s="153">
        <f t="shared" ref="BF139:BF152" si="5">IF(N139="snížená",J139,0)</f>
        <v>0</v>
      </c>
      <c r="BG139" s="153">
        <f t="shared" ref="BG139:BG152" si="6">IF(N139="zákl. přenesená",J139,0)</f>
        <v>0</v>
      </c>
      <c r="BH139" s="153">
        <f t="shared" ref="BH139:BH152" si="7">IF(N139="sníž. přenesená",J139,0)</f>
        <v>0</v>
      </c>
      <c r="BI139" s="153">
        <f t="shared" ref="BI139:BI152" si="8">IF(N139="nulová",J139,0)</f>
        <v>0</v>
      </c>
      <c r="BJ139" s="15" t="s">
        <v>79</v>
      </c>
      <c r="BK139" s="153">
        <f t="shared" ref="BK139:BK152" si="9">ROUND(I139*H139,2)</f>
        <v>93.3</v>
      </c>
      <c r="BL139" s="15" t="s">
        <v>140</v>
      </c>
      <c r="BM139" s="152" t="s">
        <v>577</v>
      </c>
    </row>
    <row r="140" spans="1:65" s="2" customFormat="1" ht="24.2" customHeight="1">
      <c r="A140" s="27"/>
      <c r="B140" s="139"/>
      <c r="C140" s="154" t="s">
        <v>254</v>
      </c>
      <c r="D140" s="154" t="s">
        <v>263</v>
      </c>
      <c r="E140" s="155" t="s">
        <v>578</v>
      </c>
      <c r="F140" s="156" t="s">
        <v>579</v>
      </c>
      <c r="G140" s="157" t="s">
        <v>286</v>
      </c>
      <c r="H140" s="158">
        <v>4</v>
      </c>
      <c r="I140" s="159">
        <v>10.5</v>
      </c>
      <c r="J140" s="159">
        <f t="shared" si="0"/>
        <v>42</v>
      </c>
      <c r="K140" s="160"/>
      <c r="L140" s="28"/>
      <c r="M140" s="161" t="s">
        <v>1</v>
      </c>
      <c r="N140" s="162" t="s">
        <v>36</v>
      </c>
      <c r="O140" s="150">
        <v>2.5000000000000001E-2</v>
      </c>
      <c r="P140" s="150">
        <f t="shared" si="1"/>
        <v>0.1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R140" s="152" t="s">
        <v>140</v>
      </c>
      <c r="AT140" s="152" t="s">
        <v>263</v>
      </c>
      <c r="AU140" s="152" t="s">
        <v>149</v>
      </c>
      <c r="AY140" s="15" t="s">
        <v>130</v>
      </c>
      <c r="BE140" s="153">
        <f t="shared" si="4"/>
        <v>42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5" t="s">
        <v>79</v>
      </c>
      <c r="BK140" s="153">
        <f t="shared" si="9"/>
        <v>42</v>
      </c>
      <c r="BL140" s="15" t="s">
        <v>140</v>
      </c>
      <c r="BM140" s="152" t="s">
        <v>580</v>
      </c>
    </row>
    <row r="141" spans="1:65" s="2" customFormat="1" ht="24.2" customHeight="1">
      <c r="A141" s="27"/>
      <c r="B141" s="139"/>
      <c r="C141" s="154" t="s">
        <v>258</v>
      </c>
      <c r="D141" s="154" t="s">
        <v>263</v>
      </c>
      <c r="E141" s="155" t="s">
        <v>581</v>
      </c>
      <c r="F141" s="156" t="s">
        <v>582</v>
      </c>
      <c r="G141" s="157" t="s">
        <v>156</v>
      </c>
      <c r="H141" s="158">
        <v>4</v>
      </c>
      <c r="I141" s="159">
        <v>75.2</v>
      </c>
      <c r="J141" s="159">
        <f t="shared" si="0"/>
        <v>300.8</v>
      </c>
      <c r="K141" s="160"/>
      <c r="L141" s="28"/>
      <c r="M141" s="161" t="s">
        <v>1</v>
      </c>
      <c r="N141" s="162" t="s">
        <v>36</v>
      </c>
      <c r="O141" s="150">
        <v>0.17899999999999999</v>
      </c>
      <c r="P141" s="150">
        <f t="shared" si="1"/>
        <v>0.71599999999999997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R141" s="152" t="s">
        <v>140</v>
      </c>
      <c r="AT141" s="152" t="s">
        <v>263</v>
      </c>
      <c r="AU141" s="152" t="s">
        <v>149</v>
      </c>
      <c r="AY141" s="15" t="s">
        <v>130</v>
      </c>
      <c r="BE141" s="153">
        <f t="shared" si="4"/>
        <v>300.8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5" t="s">
        <v>79</v>
      </c>
      <c r="BK141" s="153">
        <f t="shared" si="9"/>
        <v>300.8</v>
      </c>
      <c r="BL141" s="15" t="s">
        <v>140</v>
      </c>
      <c r="BM141" s="152" t="s">
        <v>583</v>
      </c>
    </row>
    <row r="142" spans="1:65" s="2" customFormat="1" ht="24.2" customHeight="1">
      <c r="A142" s="27"/>
      <c r="B142" s="139"/>
      <c r="C142" s="154" t="s">
        <v>262</v>
      </c>
      <c r="D142" s="154" t="s">
        <v>263</v>
      </c>
      <c r="E142" s="155" t="s">
        <v>584</v>
      </c>
      <c r="F142" s="156" t="s">
        <v>585</v>
      </c>
      <c r="G142" s="157" t="s">
        <v>156</v>
      </c>
      <c r="H142" s="158">
        <v>60</v>
      </c>
      <c r="I142" s="159">
        <v>58.8</v>
      </c>
      <c r="J142" s="159">
        <f t="shared" si="0"/>
        <v>3528</v>
      </c>
      <c r="K142" s="160"/>
      <c r="L142" s="28"/>
      <c r="M142" s="161" t="s">
        <v>1</v>
      </c>
      <c r="N142" s="162" t="s">
        <v>36</v>
      </c>
      <c r="O142" s="150">
        <v>0.14000000000000001</v>
      </c>
      <c r="P142" s="150">
        <f t="shared" si="1"/>
        <v>8.4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R142" s="152" t="s">
        <v>140</v>
      </c>
      <c r="AT142" s="152" t="s">
        <v>263</v>
      </c>
      <c r="AU142" s="152" t="s">
        <v>149</v>
      </c>
      <c r="AY142" s="15" t="s">
        <v>130</v>
      </c>
      <c r="BE142" s="153">
        <f t="shared" si="4"/>
        <v>3528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5" t="s">
        <v>79</v>
      </c>
      <c r="BK142" s="153">
        <f t="shared" si="9"/>
        <v>3528</v>
      </c>
      <c r="BL142" s="15" t="s">
        <v>140</v>
      </c>
      <c r="BM142" s="152" t="s">
        <v>586</v>
      </c>
    </row>
    <row r="143" spans="1:65" s="2" customFormat="1" ht="24.2" customHeight="1">
      <c r="A143" s="27"/>
      <c r="B143" s="139"/>
      <c r="C143" s="154" t="s">
        <v>271</v>
      </c>
      <c r="D143" s="154" t="s">
        <v>263</v>
      </c>
      <c r="E143" s="155" t="s">
        <v>587</v>
      </c>
      <c r="F143" s="156" t="s">
        <v>588</v>
      </c>
      <c r="G143" s="157" t="s">
        <v>156</v>
      </c>
      <c r="H143" s="158">
        <v>12</v>
      </c>
      <c r="I143" s="159">
        <v>209</v>
      </c>
      <c r="J143" s="159">
        <f t="shared" si="0"/>
        <v>2508</v>
      </c>
      <c r="K143" s="160"/>
      <c r="L143" s="28"/>
      <c r="M143" s="161" t="s">
        <v>1</v>
      </c>
      <c r="N143" s="162" t="s">
        <v>36</v>
      </c>
      <c r="O143" s="150">
        <v>0.497</v>
      </c>
      <c r="P143" s="150">
        <f t="shared" si="1"/>
        <v>5.9640000000000004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R143" s="152" t="s">
        <v>140</v>
      </c>
      <c r="AT143" s="152" t="s">
        <v>263</v>
      </c>
      <c r="AU143" s="152" t="s">
        <v>149</v>
      </c>
      <c r="AY143" s="15" t="s">
        <v>130</v>
      </c>
      <c r="BE143" s="153">
        <f t="shared" si="4"/>
        <v>2508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5" t="s">
        <v>79</v>
      </c>
      <c r="BK143" s="153">
        <f t="shared" si="9"/>
        <v>2508</v>
      </c>
      <c r="BL143" s="15" t="s">
        <v>140</v>
      </c>
      <c r="BM143" s="152" t="s">
        <v>589</v>
      </c>
    </row>
    <row r="144" spans="1:65" s="2" customFormat="1" ht="24.2" customHeight="1">
      <c r="A144" s="27"/>
      <c r="B144" s="139"/>
      <c r="C144" s="154" t="s">
        <v>275</v>
      </c>
      <c r="D144" s="154" t="s">
        <v>263</v>
      </c>
      <c r="E144" s="155" t="s">
        <v>590</v>
      </c>
      <c r="F144" s="156" t="s">
        <v>591</v>
      </c>
      <c r="G144" s="157" t="s">
        <v>286</v>
      </c>
      <c r="H144" s="158">
        <v>4</v>
      </c>
      <c r="I144" s="159">
        <v>270</v>
      </c>
      <c r="J144" s="159">
        <f t="shared" si="0"/>
        <v>1080</v>
      </c>
      <c r="K144" s="160"/>
      <c r="L144" s="28"/>
      <c r="M144" s="161" t="s">
        <v>1</v>
      </c>
      <c r="N144" s="162" t="s">
        <v>36</v>
      </c>
      <c r="O144" s="150">
        <v>0.57799999999999996</v>
      </c>
      <c r="P144" s="150">
        <f t="shared" si="1"/>
        <v>2.3119999999999998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R144" s="152" t="s">
        <v>140</v>
      </c>
      <c r="AT144" s="152" t="s">
        <v>263</v>
      </c>
      <c r="AU144" s="152" t="s">
        <v>149</v>
      </c>
      <c r="AY144" s="15" t="s">
        <v>130</v>
      </c>
      <c r="BE144" s="153">
        <f t="shared" si="4"/>
        <v>1080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5" t="s">
        <v>79</v>
      </c>
      <c r="BK144" s="153">
        <f t="shared" si="9"/>
        <v>1080</v>
      </c>
      <c r="BL144" s="15" t="s">
        <v>140</v>
      </c>
      <c r="BM144" s="152" t="s">
        <v>592</v>
      </c>
    </row>
    <row r="145" spans="1:65" s="2" customFormat="1" ht="16.5" customHeight="1">
      <c r="A145" s="27"/>
      <c r="B145" s="139"/>
      <c r="C145" s="154" t="s">
        <v>279</v>
      </c>
      <c r="D145" s="154" t="s">
        <v>263</v>
      </c>
      <c r="E145" s="155" t="s">
        <v>593</v>
      </c>
      <c r="F145" s="156" t="s">
        <v>594</v>
      </c>
      <c r="G145" s="157" t="s">
        <v>286</v>
      </c>
      <c r="H145" s="158">
        <v>15</v>
      </c>
      <c r="I145" s="159">
        <v>106</v>
      </c>
      <c r="J145" s="159">
        <f t="shared" si="0"/>
        <v>1590</v>
      </c>
      <c r="K145" s="160"/>
      <c r="L145" s="28"/>
      <c r="M145" s="161" t="s">
        <v>1</v>
      </c>
      <c r="N145" s="162" t="s">
        <v>36</v>
      </c>
      <c r="O145" s="150">
        <v>0.252</v>
      </c>
      <c r="P145" s="150">
        <f t="shared" si="1"/>
        <v>3.7800000000000002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R145" s="152" t="s">
        <v>140</v>
      </c>
      <c r="AT145" s="152" t="s">
        <v>263</v>
      </c>
      <c r="AU145" s="152" t="s">
        <v>149</v>
      </c>
      <c r="AY145" s="15" t="s">
        <v>130</v>
      </c>
      <c r="BE145" s="153">
        <f t="shared" si="4"/>
        <v>1590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5" t="s">
        <v>79</v>
      </c>
      <c r="BK145" s="153">
        <f t="shared" si="9"/>
        <v>1590</v>
      </c>
      <c r="BL145" s="15" t="s">
        <v>140</v>
      </c>
      <c r="BM145" s="152" t="s">
        <v>595</v>
      </c>
    </row>
    <row r="146" spans="1:65" s="2" customFormat="1" ht="16.5" customHeight="1">
      <c r="A146" s="27"/>
      <c r="B146" s="139"/>
      <c r="C146" s="154" t="s">
        <v>283</v>
      </c>
      <c r="D146" s="154" t="s">
        <v>263</v>
      </c>
      <c r="E146" s="155" t="s">
        <v>596</v>
      </c>
      <c r="F146" s="156" t="s">
        <v>597</v>
      </c>
      <c r="G146" s="157" t="s">
        <v>286</v>
      </c>
      <c r="H146" s="158">
        <v>4</v>
      </c>
      <c r="I146" s="159">
        <v>148</v>
      </c>
      <c r="J146" s="159">
        <f t="shared" si="0"/>
        <v>592</v>
      </c>
      <c r="K146" s="160"/>
      <c r="L146" s="28"/>
      <c r="M146" s="161" t="s">
        <v>1</v>
      </c>
      <c r="N146" s="162" t="s">
        <v>36</v>
      </c>
      <c r="O146" s="150">
        <v>0.35199999999999998</v>
      </c>
      <c r="P146" s="150">
        <f t="shared" si="1"/>
        <v>1.4079999999999999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R146" s="152" t="s">
        <v>140</v>
      </c>
      <c r="AT146" s="152" t="s">
        <v>263</v>
      </c>
      <c r="AU146" s="152" t="s">
        <v>149</v>
      </c>
      <c r="AY146" s="15" t="s">
        <v>130</v>
      </c>
      <c r="BE146" s="153">
        <f t="shared" si="4"/>
        <v>592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5" t="s">
        <v>79</v>
      </c>
      <c r="BK146" s="153">
        <f t="shared" si="9"/>
        <v>592</v>
      </c>
      <c r="BL146" s="15" t="s">
        <v>140</v>
      </c>
      <c r="BM146" s="152" t="s">
        <v>598</v>
      </c>
    </row>
    <row r="147" spans="1:65" s="2" customFormat="1" ht="16.5" customHeight="1">
      <c r="A147" s="27"/>
      <c r="B147" s="139"/>
      <c r="C147" s="154" t="s">
        <v>288</v>
      </c>
      <c r="D147" s="154" t="s">
        <v>263</v>
      </c>
      <c r="E147" s="155" t="s">
        <v>599</v>
      </c>
      <c r="F147" s="156" t="s">
        <v>600</v>
      </c>
      <c r="G147" s="157" t="s">
        <v>286</v>
      </c>
      <c r="H147" s="158">
        <v>2</v>
      </c>
      <c r="I147" s="159">
        <v>119</v>
      </c>
      <c r="J147" s="159">
        <f t="shared" si="0"/>
        <v>238</v>
      </c>
      <c r="K147" s="160"/>
      <c r="L147" s="28"/>
      <c r="M147" s="161" t="s">
        <v>1</v>
      </c>
      <c r="N147" s="162" t="s">
        <v>36</v>
      </c>
      <c r="O147" s="150">
        <v>0.28399999999999997</v>
      </c>
      <c r="P147" s="150">
        <f t="shared" si="1"/>
        <v>0.56799999999999995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R147" s="152" t="s">
        <v>140</v>
      </c>
      <c r="AT147" s="152" t="s">
        <v>263</v>
      </c>
      <c r="AU147" s="152" t="s">
        <v>149</v>
      </c>
      <c r="AY147" s="15" t="s">
        <v>130</v>
      </c>
      <c r="BE147" s="153">
        <f t="shared" si="4"/>
        <v>238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5" t="s">
        <v>79</v>
      </c>
      <c r="BK147" s="153">
        <f t="shared" si="9"/>
        <v>238</v>
      </c>
      <c r="BL147" s="15" t="s">
        <v>140</v>
      </c>
      <c r="BM147" s="152" t="s">
        <v>601</v>
      </c>
    </row>
    <row r="148" spans="1:65" s="2" customFormat="1" ht="21.75" customHeight="1">
      <c r="A148" s="27"/>
      <c r="B148" s="139"/>
      <c r="C148" s="154" t="s">
        <v>292</v>
      </c>
      <c r="D148" s="154" t="s">
        <v>263</v>
      </c>
      <c r="E148" s="155" t="s">
        <v>602</v>
      </c>
      <c r="F148" s="156" t="s">
        <v>603</v>
      </c>
      <c r="G148" s="157" t="s">
        <v>286</v>
      </c>
      <c r="H148" s="158">
        <v>2</v>
      </c>
      <c r="I148" s="159">
        <v>75.599999999999994</v>
      </c>
      <c r="J148" s="159">
        <f t="shared" si="0"/>
        <v>151.19999999999999</v>
      </c>
      <c r="K148" s="160"/>
      <c r="L148" s="28"/>
      <c r="M148" s="161" t="s">
        <v>1</v>
      </c>
      <c r="N148" s="162" t="s">
        <v>36</v>
      </c>
      <c r="O148" s="150">
        <v>0.18</v>
      </c>
      <c r="P148" s="150">
        <f t="shared" si="1"/>
        <v>0.36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R148" s="152" t="s">
        <v>140</v>
      </c>
      <c r="AT148" s="152" t="s">
        <v>263</v>
      </c>
      <c r="AU148" s="152" t="s">
        <v>149</v>
      </c>
      <c r="AY148" s="15" t="s">
        <v>130</v>
      </c>
      <c r="BE148" s="153">
        <f t="shared" si="4"/>
        <v>151.19999999999999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5" t="s">
        <v>79</v>
      </c>
      <c r="BK148" s="153">
        <f t="shared" si="9"/>
        <v>151.19999999999999</v>
      </c>
      <c r="BL148" s="15" t="s">
        <v>140</v>
      </c>
      <c r="BM148" s="152" t="s">
        <v>604</v>
      </c>
    </row>
    <row r="149" spans="1:65" s="2" customFormat="1" ht="16.5" customHeight="1">
      <c r="A149" s="27"/>
      <c r="B149" s="139"/>
      <c r="C149" s="154" t="s">
        <v>296</v>
      </c>
      <c r="D149" s="154" t="s">
        <v>263</v>
      </c>
      <c r="E149" s="155" t="s">
        <v>605</v>
      </c>
      <c r="F149" s="156" t="s">
        <v>606</v>
      </c>
      <c r="G149" s="157" t="s">
        <v>286</v>
      </c>
      <c r="H149" s="158">
        <v>1</v>
      </c>
      <c r="I149" s="159">
        <v>337</v>
      </c>
      <c r="J149" s="159">
        <f t="shared" si="0"/>
        <v>337</v>
      </c>
      <c r="K149" s="160"/>
      <c r="L149" s="28"/>
      <c r="M149" s="161" t="s">
        <v>1</v>
      </c>
      <c r="N149" s="162" t="s">
        <v>36</v>
      </c>
      <c r="O149" s="150">
        <v>0.80200000000000005</v>
      </c>
      <c r="P149" s="150">
        <f t="shared" si="1"/>
        <v>0.80200000000000005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R149" s="152" t="s">
        <v>140</v>
      </c>
      <c r="AT149" s="152" t="s">
        <v>263</v>
      </c>
      <c r="AU149" s="152" t="s">
        <v>149</v>
      </c>
      <c r="AY149" s="15" t="s">
        <v>130</v>
      </c>
      <c r="BE149" s="153">
        <f t="shared" si="4"/>
        <v>337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5" t="s">
        <v>79</v>
      </c>
      <c r="BK149" s="153">
        <f t="shared" si="9"/>
        <v>337</v>
      </c>
      <c r="BL149" s="15" t="s">
        <v>140</v>
      </c>
      <c r="BM149" s="152" t="s">
        <v>607</v>
      </c>
    </row>
    <row r="150" spans="1:65" s="2" customFormat="1" ht="16.5" customHeight="1">
      <c r="A150" s="27"/>
      <c r="B150" s="139"/>
      <c r="C150" s="154" t="s">
        <v>300</v>
      </c>
      <c r="D150" s="154" t="s">
        <v>263</v>
      </c>
      <c r="E150" s="155" t="s">
        <v>608</v>
      </c>
      <c r="F150" s="156" t="s">
        <v>609</v>
      </c>
      <c r="G150" s="157" t="s">
        <v>286</v>
      </c>
      <c r="H150" s="158">
        <v>4</v>
      </c>
      <c r="I150" s="159">
        <v>611</v>
      </c>
      <c r="J150" s="159">
        <f t="shared" si="0"/>
        <v>2444</v>
      </c>
      <c r="K150" s="160"/>
      <c r="L150" s="28"/>
      <c r="M150" s="161" t="s">
        <v>1</v>
      </c>
      <c r="N150" s="162" t="s">
        <v>36</v>
      </c>
      <c r="O150" s="150">
        <v>1.4550000000000001</v>
      </c>
      <c r="P150" s="150">
        <f t="shared" si="1"/>
        <v>5.82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R150" s="152" t="s">
        <v>140</v>
      </c>
      <c r="AT150" s="152" t="s">
        <v>263</v>
      </c>
      <c r="AU150" s="152" t="s">
        <v>149</v>
      </c>
      <c r="AY150" s="15" t="s">
        <v>130</v>
      </c>
      <c r="BE150" s="153">
        <f t="shared" si="4"/>
        <v>2444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5" t="s">
        <v>79</v>
      </c>
      <c r="BK150" s="153">
        <f t="shared" si="9"/>
        <v>2444</v>
      </c>
      <c r="BL150" s="15" t="s">
        <v>140</v>
      </c>
      <c r="BM150" s="152" t="s">
        <v>610</v>
      </c>
    </row>
    <row r="151" spans="1:65" s="2" customFormat="1" ht="24.2" customHeight="1">
      <c r="A151" s="27"/>
      <c r="B151" s="139"/>
      <c r="C151" s="154" t="s">
        <v>304</v>
      </c>
      <c r="D151" s="154" t="s">
        <v>263</v>
      </c>
      <c r="E151" s="155" t="s">
        <v>611</v>
      </c>
      <c r="F151" s="156" t="s">
        <v>612</v>
      </c>
      <c r="G151" s="157" t="s">
        <v>286</v>
      </c>
      <c r="H151" s="158">
        <v>2</v>
      </c>
      <c r="I151" s="159">
        <v>16.5</v>
      </c>
      <c r="J151" s="159">
        <f t="shared" si="0"/>
        <v>33</v>
      </c>
      <c r="K151" s="160"/>
      <c r="L151" s="28"/>
      <c r="M151" s="161" t="s">
        <v>1</v>
      </c>
      <c r="N151" s="162" t="s">
        <v>36</v>
      </c>
      <c r="O151" s="150">
        <v>0.18</v>
      </c>
      <c r="P151" s="150">
        <f t="shared" si="1"/>
        <v>0.36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R151" s="152" t="s">
        <v>140</v>
      </c>
      <c r="AT151" s="152" t="s">
        <v>263</v>
      </c>
      <c r="AU151" s="152" t="s">
        <v>149</v>
      </c>
      <c r="AY151" s="15" t="s">
        <v>130</v>
      </c>
      <c r="BE151" s="153">
        <f t="shared" si="4"/>
        <v>33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5" t="s">
        <v>79</v>
      </c>
      <c r="BK151" s="153">
        <f t="shared" si="9"/>
        <v>33</v>
      </c>
      <c r="BL151" s="15" t="s">
        <v>140</v>
      </c>
      <c r="BM151" s="152" t="s">
        <v>613</v>
      </c>
    </row>
    <row r="152" spans="1:65" s="2" customFormat="1" ht="16.5" customHeight="1">
      <c r="A152" s="27"/>
      <c r="B152" s="139"/>
      <c r="C152" s="154" t="s">
        <v>308</v>
      </c>
      <c r="D152" s="154" t="s">
        <v>263</v>
      </c>
      <c r="E152" s="155" t="s">
        <v>614</v>
      </c>
      <c r="F152" s="156" t="s">
        <v>615</v>
      </c>
      <c r="G152" s="157" t="s">
        <v>464</v>
      </c>
      <c r="H152" s="158">
        <v>0.5</v>
      </c>
      <c r="I152" s="159">
        <v>43.1</v>
      </c>
      <c r="J152" s="159">
        <f t="shared" si="0"/>
        <v>21.55</v>
      </c>
      <c r="K152" s="160"/>
      <c r="L152" s="28"/>
      <c r="M152" s="161" t="s">
        <v>1</v>
      </c>
      <c r="N152" s="162" t="s">
        <v>36</v>
      </c>
      <c r="O152" s="150">
        <v>9.6000000000000002E-2</v>
      </c>
      <c r="P152" s="150">
        <f t="shared" si="1"/>
        <v>4.8000000000000001E-2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R152" s="152" t="s">
        <v>140</v>
      </c>
      <c r="AT152" s="152" t="s">
        <v>263</v>
      </c>
      <c r="AU152" s="152" t="s">
        <v>149</v>
      </c>
      <c r="AY152" s="15" t="s">
        <v>130</v>
      </c>
      <c r="BE152" s="153">
        <f t="shared" si="4"/>
        <v>21.55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5" t="s">
        <v>79</v>
      </c>
      <c r="BK152" s="153">
        <f t="shared" si="9"/>
        <v>21.55</v>
      </c>
      <c r="BL152" s="15" t="s">
        <v>140</v>
      </c>
      <c r="BM152" s="152" t="s">
        <v>616</v>
      </c>
    </row>
    <row r="153" spans="1:65" s="13" customFormat="1" ht="20.85" customHeight="1">
      <c r="B153" s="167"/>
      <c r="D153" s="168" t="s">
        <v>70</v>
      </c>
      <c r="E153" s="168" t="s">
        <v>442</v>
      </c>
      <c r="F153" s="168" t="s">
        <v>443</v>
      </c>
      <c r="J153" s="169">
        <f>BK153</f>
        <v>22720.68</v>
      </c>
      <c r="L153" s="167"/>
      <c r="M153" s="170"/>
      <c r="N153" s="171"/>
      <c r="O153" s="171"/>
      <c r="P153" s="172">
        <f>SUM(P154:P163)</f>
        <v>28.654534000000005</v>
      </c>
      <c r="Q153" s="171"/>
      <c r="R153" s="172">
        <f>SUM(R154:R163)</f>
        <v>2.8430128799999999</v>
      </c>
      <c r="S153" s="171"/>
      <c r="T153" s="173">
        <f>SUM(T154:T163)</f>
        <v>0</v>
      </c>
      <c r="AR153" s="168" t="s">
        <v>129</v>
      </c>
      <c r="AT153" s="174" t="s">
        <v>70</v>
      </c>
      <c r="AU153" s="174" t="s">
        <v>129</v>
      </c>
      <c r="AY153" s="168" t="s">
        <v>130</v>
      </c>
      <c r="BK153" s="175">
        <f>SUM(BK154:BK163)</f>
        <v>22720.68</v>
      </c>
    </row>
    <row r="154" spans="1:65" s="2" customFormat="1" ht="16.5" customHeight="1">
      <c r="A154" s="27"/>
      <c r="B154" s="139"/>
      <c r="C154" s="154" t="s">
        <v>312</v>
      </c>
      <c r="D154" s="154" t="s">
        <v>263</v>
      </c>
      <c r="E154" s="155" t="s">
        <v>462</v>
      </c>
      <c r="F154" s="156" t="s">
        <v>463</v>
      </c>
      <c r="G154" s="157" t="s">
        <v>464</v>
      </c>
      <c r="H154" s="158">
        <v>39</v>
      </c>
      <c r="I154" s="159">
        <v>58.6</v>
      </c>
      <c r="J154" s="159">
        <f t="shared" ref="J154:J163" si="10">ROUND(I154*H154,2)</f>
        <v>2285.4</v>
      </c>
      <c r="K154" s="160"/>
      <c r="L154" s="28"/>
      <c r="M154" s="161" t="s">
        <v>1</v>
      </c>
      <c r="N154" s="162" t="s">
        <v>36</v>
      </c>
      <c r="O154" s="150">
        <v>0.17</v>
      </c>
      <c r="P154" s="150">
        <f t="shared" ref="P154:P163" si="11">O154*H154</f>
        <v>6.6300000000000008</v>
      </c>
      <c r="Q154" s="150">
        <v>0</v>
      </c>
      <c r="R154" s="150">
        <f t="shared" ref="R154:R163" si="12">Q154*H154</f>
        <v>0</v>
      </c>
      <c r="S154" s="150">
        <v>0</v>
      </c>
      <c r="T154" s="151">
        <f t="shared" ref="T154:T163" si="13">S154*H154</f>
        <v>0</v>
      </c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R154" s="152" t="s">
        <v>140</v>
      </c>
      <c r="AT154" s="152" t="s">
        <v>263</v>
      </c>
      <c r="AU154" s="152" t="s">
        <v>149</v>
      </c>
      <c r="AY154" s="15" t="s">
        <v>130</v>
      </c>
      <c r="BE154" s="153">
        <f t="shared" ref="BE154:BE163" si="14">IF(N154="základní",J154,0)</f>
        <v>2285.4</v>
      </c>
      <c r="BF154" s="153">
        <f t="shared" ref="BF154:BF163" si="15">IF(N154="snížená",J154,0)</f>
        <v>0</v>
      </c>
      <c r="BG154" s="153">
        <f t="shared" ref="BG154:BG163" si="16">IF(N154="zákl. přenesená",J154,0)</f>
        <v>0</v>
      </c>
      <c r="BH154" s="153">
        <f t="shared" ref="BH154:BH163" si="17">IF(N154="sníž. přenesená",J154,0)</f>
        <v>0</v>
      </c>
      <c r="BI154" s="153">
        <f t="shared" ref="BI154:BI163" si="18">IF(N154="nulová",J154,0)</f>
        <v>0</v>
      </c>
      <c r="BJ154" s="15" t="s">
        <v>79</v>
      </c>
      <c r="BK154" s="153">
        <f t="shared" ref="BK154:BK163" si="19">ROUND(I154*H154,2)</f>
        <v>2285.4</v>
      </c>
      <c r="BL154" s="15" t="s">
        <v>140</v>
      </c>
      <c r="BM154" s="152" t="s">
        <v>617</v>
      </c>
    </row>
    <row r="155" spans="1:65" s="2" customFormat="1" ht="24.2" customHeight="1">
      <c r="A155" s="27"/>
      <c r="B155" s="139"/>
      <c r="C155" s="154" t="s">
        <v>422</v>
      </c>
      <c r="D155" s="154" t="s">
        <v>263</v>
      </c>
      <c r="E155" s="155" t="s">
        <v>467</v>
      </c>
      <c r="F155" s="156" t="s">
        <v>468</v>
      </c>
      <c r="G155" s="157" t="s">
        <v>447</v>
      </c>
      <c r="H155" s="158">
        <v>19.084</v>
      </c>
      <c r="I155" s="159">
        <v>206</v>
      </c>
      <c r="J155" s="159">
        <f t="shared" si="10"/>
        <v>3931.3</v>
      </c>
      <c r="K155" s="160"/>
      <c r="L155" s="28"/>
      <c r="M155" s="161" t="s">
        <v>1</v>
      </c>
      <c r="N155" s="162" t="s">
        <v>36</v>
      </c>
      <c r="O155" s="150">
        <v>0.27200000000000002</v>
      </c>
      <c r="P155" s="150">
        <f t="shared" si="11"/>
        <v>5.1908479999999999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R155" s="152" t="s">
        <v>140</v>
      </c>
      <c r="AT155" s="152" t="s">
        <v>263</v>
      </c>
      <c r="AU155" s="152" t="s">
        <v>149</v>
      </c>
      <c r="AY155" s="15" t="s">
        <v>130</v>
      </c>
      <c r="BE155" s="153">
        <f t="shared" si="14"/>
        <v>3931.3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5" t="s">
        <v>79</v>
      </c>
      <c r="BK155" s="153">
        <f t="shared" si="19"/>
        <v>3931.3</v>
      </c>
      <c r="BL155" s="15" t="s">
        <v>140</v>
      </c>
      <c r="BM155" s="152" t="s">
        <v>618</v>
      </c>
    </row>
    <row r="156" spans="1:65" s="2" customFormat="1" ht="24.2" customHeight="1">
      <c r="A156" s="27"/>
      <c r="B156" s="139"/>
      <c r="C156" s="154" t="s">
        <v>337</v>
      </c>
      <c r="D156" s="154" t="s">
        <v>263</v>
      </c>
      <c r="E156" s="155" t="s">
        <v>619</v>
      </c>
      <c r="F156" s="156" t="s">
        <v>620</v>
      </c>
      <c r="G156" s="157" t="s">
        <v>464</v>
      </c>
      <c r="H156" s="158">
        <v>7.02</v>
      </c>
      <c r="I156" s="159">
        <v>194</v>
      </c>
      <c r="J156" s="159">
        <f t="shared" si="10"/>
        <v>1361.88</v>
      </c>
      <c r="K156" s="160"/>
      <c r="L156" s="28"/>
      <c r="M156" s="161" t="s">
        <v>1</v>
      </c>
      <c r="N156" s="162" t="s">
        <v>36</v>
      </c>
      <c r="O156" s="150">
        <v>3.2000000000000001E-2</v>
      </c>
      <c r="P156" s="150">
        <f t="shared" si="11"/>
        <v>0.22463999999999998</v>
      </c>
      <c r="Q156" s="150">
        <v>0.40481</v>
      </c>
      <c r="R156" s="150">
        <f t="shared" si="12"/>
        <v>2.8417661999999999</v>
      </c>
      <c r="S156" s="150">
        <v>0</v>
      </c>
      <c r="T156" s="151">
        <f t="shared" si="13"/>
        <v>0</v>
      </c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R156" s="152" t="s">
        <v>140</v>
      </c>
      <c r="AT156" s="152" t="s">
        <v>263</v>
      </c>
      <c r="AU156" s="152" t="s">
        <v>149</v>
      </c>
      <c r="AY156" s="15" t="s">
        <v>130</v>
      </c>
      <c r="BE156" s="153">
        <f t="shared" si="14"/>
        <v>1361.88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5" t="s">
        <v>79</v>
      </c>
      <c r="BK156" s="153">
        <f t="shared" si="19"/>
        <v>1361.88</v>
      </c>
      <c r="BL156" s="15" t="s">
        <v>140</v>
      </c>
      <c r="BM156" s="152" t="s">
        <v>621</v>
      </c>
    </row>
    <row r="157" spans="1:65" s="2" customFormat="1" ht="24.2" customHeight="1">
      <c r="A157" s="27"/>
      <c r="B157" s="139"/>
      <c r="C157" s="154" t="s">
        <v>426</v>
      </c>
      <c r="D157" s="154" t="s">
        <v>263</v>
      </c>
      <c r="E157" s="155" t="s">
        <v>475</v>
      </c>
      <c r="F157" s="156" t="s">
        <v>476</v>
      </c>
      <c r="G157" s="157" t="s">
        <v>447</v>
      </c>
      <c r="H157" s="158">
        <v>16.024999999999999</v>
      </c>
      <c r="I157" s="159">
        <v>159</v>
      </c>
      <c r="J157" s="159">
        <f t="shared" si="10"/>
        <v>2547.98</v>
      </c>
      <c r="K157" s="160"/>
      <c r="L157" s="28"/>
      <c r="M157" s="161" t="s">
        <v>1</v>
      </c>
      <c r="N157" s="162" t="s">
        <v>36</v>
      </c>
      <c r="O157" s="150">
        <v>0.32800000000000001</v>
      </c>
      <c r="P157" s="150">
        <f t="shared" si="11"/>
        <v>5.2561999999999998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R157" s="152" t="s">
        <v>140</v>
      </c>
      <c r="AT157" s="152" t="s">
        <v>263</v>
      </c>
      <c r="AU157" s="152" t="s">
        <v>149</v>
      </c>
      <c r="AY157" s="15" t="s">
        <v>130</v>
      </c>
      <c r="BE157" s="153">
        <f t="shared" si="14"/>
        <v>2547.98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5" t="s">
        <v>79</v>
      </c>
      <c r="BK157" s="153">
        <f t="shared" si="19"/>
        <v>2547.98</v>
      </c>
      <c r="BL157" s="15" t="s">
        <v>140</v>
      </c>
      <c r="BM157" s="152" t="s">
        <v>622</v>
      </c>
    </row>
    <row r="158" spans="1:65" s="2" customFormat="1" ht="16.5" customHeight="1">
      <c r="A158" s="27"/>
      <c r="B158" s="139"/>
      <c r="C158" s="154" t="s">
        <v>324</v>
      </c>
      <c r="D158" s="154" t="s">
        <v>263</v>
      </c>
      <c r="E158" s="155" t="s">
        <v>487</v>
      </c>
      <c r="F158" s="156" t="s">
        <v>488</v>
      </c>
      <c r="G158" s="157" t="s">
        <v>464</v>
      </c>
      <c r="H158" s="158">
        <v>34.630000000000003</v>
      </c>
      <c r="I158" s="159">
        <v>18.100000000000001</v>
      </c>
      <c r="J158" s="159">
        <f t="shared" si="10"/>
        <v>626.79999999999995</v>
      </c>
      <c r="K158" s="160"/>
      <c r="L158" s="28"/>
      <c r="M158" s="161" t="s">
        <v>1</v>
      </c>
      <c r="N158" s="162" t="s">
        <v>36</v>
      </c>
      <c r="O158" s="150">
        <v>4.8000000000000001E-2</v>
      </c>
      <c r="P158" s="150">
        <f t="shared" si="11"/>
        <v>1.6622400000000002</v>
      </c>
      <c r="Q158" s="150">
        <v>0</v>
      </c>
      <c r="R158" s="150">
        <f t="shared" si="12"/>
        <v>0</v>
      </c>
      <c r="S158" s="150">
        <v>0</v>
      </c>
      <c r="T158" s="151">
        <f t="shared" si="13"/>
        <v>0</v>
      </c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R158" s="152" t="s">
        <v>140</v>
      </c>
      <c r="AT158" s="152" t="s">
        <v>263</v>
      </c>
      <c r="AU158" s="152" t="s">
        <v>149</v>
      </c>
      <c r="AY158" s="15" t="s">
        <v>130</v>
      </c>
      <c r="BE158" s="153">
        <f t="shared" si="14"/>
        <v>626.79999999999995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5" t="s">
        <v>79</v>
      </c>
      <c r="BK158" s="153">
        <f t="shared" si="19"/>
        <v>626.79999999999995</v>
      </c>
      <c r="BL158" s="15" t="s">
        <v>140</v>
      </c>
      <c r="BM158" s="152" t="s">
        <v>623</v>
      </c>
    </row>
    <row r="159" spans="1:65" s="2" customFormat="1" ht="16.5" customHeight="1">
      <c r="A159" s="27"/>
      <c r="B159" s="139"/>
      <c r="C159" s="154" t="s">
        <v>329</v>
      </c>
      <c r="D159" s="154" t="s">
        <v>263</v>
      </c>
      <c r="E159" s="155" t="s">
        <v>624</v>
      </c>
      <c r="F159" s="156" t="s">
        <v>625</v>
      </c>
      <c r="G159" s="157" t="s">
        <v>464</v>
      </c>
      <c r="H159" s="158">
        <v>41.555999999999997</v>
      </c>
      <c r="I159" s="159">
        <v>15.3</v>
      </c>
      <c r="J159" s="159">
        <f t="shared" si="10"/>
        <v>635.80999999999995</v>
      </c>
      <c r="K159" s="160"/>
      <c r="L159" s="28"/>
      <c r="M159" s="161" t="s">
        <v>1</v>
      </c>
      <c r="N159" s="162" t="s">
        <v>36</v>
      </c>
      <c r="O159" s="150">
        <v>3.5000000000000003E-2</v>
      </c>
      <c r="P159" s="150">
        <f t="shared" si="11"/>
        <v>1.4544600000000001</v>
      </c>
      <c r="Q159" s="150">
        <v>3.0000000000000001E-5</v>
      </c>
      <c r="R159" s="150">
        <f t="shared" si="12"/>
        <v>1.24668E-3</v>
      </c>
      <c r="S159" s="150">
        <v>0</v>
      </c>
      <c r="T159" s="151">
        <f t="shared" si="13"/>
        <v>0</v>
      </c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R159" s="152" t="s">
        <v>140</v>
      </c>
      <c r="AT159" s="152" t="s">
        <v>263</v>
      </c>
      <c r="AU159" s="152" t="s">
        <v>149</v>
      </c>
      <c r="AY159" s="15" t="s">
        <v>130</v>
      </c>
      <c r="BE159" s="153">
        <f t="shared" si="14"/>
        <v>635.80999999999995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5" t="s">
        <v>79</v>
      </c>
      <c r="BK159" s="153">
        <f t="shared" si="19"/>
        <v>635.80999999999995</v>
      </c>
      <c r="BL159" s="15" t="s">
        <v>140</v>
      </c>
      <c r="BM159" s="152" t="s">
        <v>626</v>
      </c>
    </row>
    <row r="160" spans="1:65" s="2" customFormat="1" ht="16.5" customHeight="1">
      <c r="A160" s="27"/>
      <c r="B160" s="139"/>
      <c r="C160" s="154" t="s">
        <v>414</v>
      </c>
      <c r="D160" s="154" t="s">
        <v>263</v>
      </c>
      <c r="E160" s="155" t="s">
        <v>491</v>
      </c>
      <c r="F160" s="156" t="s">
        <v>492</v>
      </c>
      <c r="G160" s="157" t="s">
        <v>493</v>
      </c>
      <c r="H160" s="158">
        <v>7.9480000000000004</v>
      </c>
      <c r="I160" s="159">
        <v>450</v>
      </c>
      <c r="J160" s="159">
        <f t="shared" si="10"/>
        <v>3576.6</v>
      </c>
      <c r="K160" s="160"/>
      <c r="L160" s="28"/>
      <c r="M160" s="161" t="s">
        <v>1</v>
      </c>
      <c r="N160" s="162" t="s">
        <v>36</v>
      </c>
      <c r="O160" s="150">
        <v>0.77200000000000002</v>
      </c>
      <c r="P160" s="150">
        <f t="shared" si="11"/>
        <v>6.1358560000000004</v>
      </c>
      <c r="Q160" s="150">
        <v>0</v>
      </c>
      <c r="R160" s="150">
        <f t="shared" si="12"/>
        <v>0</v>
      </c>
      <c r="S160" s="150">
        <v>0</v>
      </c>
      <c r="T160" s="151">
        <f t="shared" si="13"/>
        <v>0</v>
      </c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R160" s="152" t="s">
        <v>140</v>
      </c>
      <c r="AT160" s="152" t="s">
        <v>263</v>
      </c>
      <c r="AU160" s="152" t="s">
        <v>149</v>
      </c>
      <c r="AY160" s="15" t="s">
        <v>130</v>
      </c>
      <c r="BE160" s="153">
        <f t="shared" si="14"/>
        <v>3576.6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5" t="s">
        <v>79</v>
      </c>
      <c r="BK160" s="153">
        <f t="shared" si="19"/>
        <v>3576.6</v>
      </c>
      <c r="BL160" s="15" t="s">
        <v>140</v>
      </c>
      <c r="BM160" s="152" t="s">
        <v>627</v>
      </c>
    </row>
    <row r="161" spans="1:65" s="2" customFormat="1" ht="24.2" customHeight="1">
      <c r="A161" s="27"/>
      <c r="B161" s="139"/>
      <c r="C161" s="154" t="s">
        <v>418</v>
      </c>
      <c r="D161" s="154" t="s">
        <v>263</v>
      </c>
      <c r="E161" s="155" t="s">
        <v>496</v>
      </c>
      <c r="F161" s="156" t="s">
        <v>497</v>
      </c>
      <c r="G161" s="157" t="s">
        <v>493</v>
      </c>
      <c r="H161" s="158">
        <v>158.96</v>
      </c>
      <c r="I161" s="159">
        <v>13.9</v>
      </c>
      <c r="J161" s="159">
        <f t="shared" si="10"/>
        <v>2209.54</v>
      </c>
      <c r="K161" s="160"/>
      <c r="L161" s="28"/>
      <c r="M161" s="161" t="s">
        <v>1</v>
      </c>
      <c r="N161" s="162" t="s">
        <v>36</v>
      </c>
      <c r="O161" s="150">
        <v>8.0000000000000002E-3</v>
      </c>
      <c r="P161" s="150">
        <f t="shared" si="11"/>
        <v>1.2716800000000001</v>
      </c>
      <c r="Q161" s="150">
        <v>0</v>
      </c>
      <c r="R161" s="150">
        <f t="shared" si="12"/>
        <v>0</v>
      </c>
      <c r="S161" s="150">
        <v>0</v>
      </c>
      <c r="T161" s="151">
        <f t="shared" si="13"/>
        <v>0</v>
      </c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R161" s="152" t="s">
        <v>140</v>
      </c>
      <c r="AT161" s="152" t="s">
        <v>263</v>
      </c>
      <c r="AU161" s="152" t="s">
        <v>149</v>
      </c>
      <c r="AY161" s="15" t="s">
        <v>130</v>
      </c>
      <c r="BE161" s="153">
        <f t="shared" si="14"/>
        <v>2209.54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5" t="s">
        <v>79</v>
      </c>
      <c r="BK161" s="153">
        <f t="shared" si="19"/>
        <v>2209.54</v>
      </c>
      <c r="BL161" s="15" t="s">
        <v>140</v>
      </c>
      <c r="BM161" s="152" t="s">
        <v>628</v>
      </c>
    </row>
    <row r="162" spans="1:65" s="2" customFormat="1" ht="24.2" customHeight="1">
      <c r="A162" s="27"/>
      <c r="B162" s="139"/>
      <c r="C162" s="154" t="s">
        <v>410</v>
      </c>
      <c r="D162" s="154" t="s">
        <v>263</v>
      </c>
      <c r="E162" s="155" t="s">
        <v>500</v>
      </c>
      <c r="F162" s="156" t="s">
        <v>501</v>
      </c>
      <c r="G162" s="157" t="s">
        <v>493</v>
      </c>
      <c r="H162" s="158">
        <v>7.9480000000000004</v>
      </c>
      <c r="I162" s="159">
        <v>294</v>
      </c>
      <c r="J162" s="159">
        <f t="shared" si="10"/>
        <v>2336.71</v>
      </c>
      <c r="K162" s="160"/>
      <c r="L162" s="28"/>
      <c r="M162" s="161" t="s">
        <v>1</v>
      </c>
      <c r="N162" s="162" t="s">
        <v>36</v>
      </c>
      <c r="O162" s="150">
        <v>0</v>
      </c>
      <c r="P162" s="150">
        <f t="shared" si="11"/>
        <v>0</v>
      </c>
      <c r="Q162" s="150">
        <v>0</v>
      </c>
      <c r="R162" s="150">
        <f t="shared" si="12"/>
        <v>0</v>
      </c>
      <c r="S162" s="150">
        <v>0</v>
      </c>
      <c r="T162" s="151">
        <f t="shared" si="13"/>
        <v>0</v>
      </c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R162" s="152" t="s">
        <v>140</v>
      </c>
      <c r="AT162" s="152" t="s">
        <v>263</v>
      </c>
      <c r="AU162" s="152" t="s">
        <v>149</v>
      </c>
      <c r="AY162" s="15" t="s">
        <v>130</v>
      </c>
      <c r="BE162" s="153">
        <f t="shared" si="14"/>
        <v>2336.71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5" t="s">
        <v>79</v>
      </c>
      <c r="BK162" s="153">
        <f t="shared" si="19"/>
        <v>2336.71</v>
      </c>
      <c r="BL162" s="15" t="s">
        <v>140</v>
      </c>
      <c r="BM162" s="152" t="s">
        <v>629</v>
      </c>
    </row>
    <row r="163" spans="1:65" s="2" customFormat="1" ht="33" customHeight="1">
      <c r="A163" s="27"/>
      <c r="B163" s="139"/>
      <c r="C163" s="154" t="s">
        <v>406</v>
      </c>
      <c r="D163" s="154" t="s">
        <v>263</v>
      </c>
      <c r="E163" s="155" t="s">
        <v>630</v>
      </c>
      <c r="F163" s="156" t="s">
        <v>631</v>
      </c>
      <c r="G163" s="157" t="s">
        <v>464</v>
      </c>
      <c r="H163" s="158">
        <v>17.63</v>
      </c>
      <c r="I163" s="159">
        <v>182</v>
      </c>
      <c r="J163" s="159">
        <f t="shared" si="10"/>
        <v>3208.66</v>
      </c>
      <c r="K163" s="160"/>
      <c r="L163" s="28"/>
      <c r="M163" s="161" t="s">
        <v>1</v>
      </c>
      <c r="N163" s="162" t="s">
        <v>36</v>
      </c>
      <c r="O163" s="150">
        <v>4.7E-2</v>
      </c>
      <c r="P163" s="150">
        <f t="shared" si="11"/>
        <v>0.82860999999999996</v>
      </c>
      <c r="Q163" s="150">
        <v>0</v>
      </c>
      <c r="R163" s="150">
        <f t="shared" si="12"/>
        <v>0</v>
      </c>
      <c r="S163" s="150">
        <v>0</v>
      </c>
      <c r="T163" s="151">
        <f t="shared" si="13"/>
        <v>0</v>
      </c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R163" s="152" t="s">
        <v>140</v>
      </c>
      <c r="AT163" s="152" t="s">
        <v>263</v>
      </c>
      <c r="AU163" s="152" t="s">
        <v>149</v>
      </c>
      <c r="AY163" s="15" t="s">
        <v>130</v>
      </c>
      <c r="BE163" s="153">
        <f t="shared" si="14"/>
        <v>3208.66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5" t="s">
        <v>79</v>
      </c>
      <c r="BK163" s="153">
        <f t="shared" si="19"/>
        <v>3208.66</v>
      </c>
      <c r="BL163" s="15" t="s">
        <v>140</v>
      </c>
      <c r="BM163" s="152" t="s">
        <v>632</v>
      </c>
    </row>
    <row r="164" spans="1:65" s="12" customFormat="1" ht="20.85" customHeight="1">
      <c r="B164" s="127"/>
      <c r="D164" s="128" t="s">
        <v>70</v>
      </c>
      <c r="E164" s="137" t="s">
        <v>633</v>
      </c>
      <c r="F164" s="137" t="s">
        <v>634</v>
      </c>
      <c r="J164" s="138">
        <f>BK164</f>
        <v>30400</v>
      </c>
      <c r="L164" s="127"/>
      <c r="M164" s="131"/>
      <c r="N164" s="132"/>
      <c r="O164" s="132"/>
      <c r="P164" s="133">
        <f>SUM(P165:P166)</f>
        <v>48</v>
      </c>
      <c r="Q164" s="132"/>
      <c r="R164" s="133">
        <f>SUM(R165:R166)</f>
        <v>0</v>
      </c>
      <c r="S164" s="132"/>
      <c r="T164" s="134">
        <f>SUM(T165:T166)</f>
        <v>0</v>
      </c>
      <c r="AR164" s="128" t="s">
        <v>79</v>
      </c>
      <c r="AT164" s="135" t="s">
        <v>70</v>
      </c>
      <c r="AU164" s="135" t="s">
        <v>81</v>
      </c>
      <c r="AY164" s="128" t="s">
        <v>130</v>
      </c>
      <c r="BK164" s="136">
        <f>SUM(BK165:BK166)</f>
        <v>30400</v>
      </c>
    </row>
    <row r="165" spans="1:65" s="2" customFormat="1" ht="16.5" customHeight="1">
      <c r="A165" s="27"/>
      <c r="B165" s="139"/>
      <c r="C165" s="154" t="s">
        <v>381</v>
      </c>
      <c r="D165" s="154" t="s">
        <v>263</v>
      </c>
      <c r="E165" s="155" t="s">
        <v>635</v>
      </c>
      <c r="F165" s="156" t="s">
        <v>636</v>
      </c>
      <c r="G165" s="157" t="s">
        <v>551</v>
      </c>
      <c r="H165" s="158">
        <v>16</v>
      </c>
      <c r="I165" s="159">
        <v>400</v>
      </c>
      <c r="J165" s="159">
        <f>ROUND(I165*H165,2)</f>
        <v>6400</v>
      </c>
      <c r="K165" s="160"/>
      <c r="L165" s="28"/>
      <c r="M165" s="161" t="s">
        <v>1</v>
      </c>
      <c r="N165" s="162" t="s">
        <v>36</v>
      </c>
      <c r="O165" s="150">
        <v>1</v>
      </c>
      <c r="P165" s="150">
        <f>O165*H165</f>
        <v>16</v>
      </c>
      <c r="Q165" s="150">
        <v>0</v>
      </c>
      <c r="R165" s="150">
        <f>Q165*H165</f>
        <v>0</v>
      </c>
      <c r="S165" s="150">
        <v>0</v>
      </c>
      <c r="T165" s="151">
        <f>S165*H165</f>
        <v>0</v>
      </c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R165" s="152" t="s">
        <v>140</v>
      </c>
      <c r="AT165" s="152" t="s">
        <v>263</v>
      </c>
      <c r="AU165" s="152" t="s">
        <v>129</v>
      </c>
      <c r="AY165" s="15" t="s">
        <v>130</v>
      </c>
      <c r="BE165" s="153">
        <f>IF(N165="základní",J165,0)</f>
        <v>6400</v>
      </c>
      <c r="BF165" s="153">
        <f>IF(N165="snížená",J165,0)</f>
        <v>0</v>
      </c>
      <c r="BG165" s="153">
        <f>IF(N165="zákl. přenesená",J165,0)</f>
        <v>0</v>
      </c>
      <c r="BH165" s="153">
        <f>IF(N165="sníž. přenesená",J165,0)</f>
        <v>0</v>
      </c>
      <c r="BI165" s="153">
        <f>IF(N165="nulová",J165,0)</f>
        <v>0</v>
      </c>
      <c r="BJ165" s="15" t="s">
        <v>79</v>
      </c>
      <c r="BK165" s="153">
        <f>ROUND(I165*H165,2)</f>
        <v>6400</v>
      </c>
      <c r="BL165" s="15" t="s">
        <v>140</v>
      </c>
      <c r="BM165" s="152" t="s">
        <v>637</v>
      </c>
    </row>
    <row r="166" spans="1:65" s="2" customFormat="1" ht="16.5" customHeight="1">
      <c r="A166" s="27"/>
      <c r="B166" s="139"/>
      <c r="C166" s="154" t="s">
        <v>385</v>
      </c>
      <c r="D166" s="154" t="s">
        <v>263</v>
      </c>
      <c r="E166" s="155" t="s">
        <v>638</v>
      </c>
      <c r="F166" s="156" t="s">
        <v>639</v>
      </c>
      <c r="G166" s="157" t="s">
        <v>551</v>
      </c>
      <c r="H166" s="158">
        <v>32</v>
      </c>
      <c r="I166" s="159">
        <v>750</v>
      </c>
      <c r="J166" s="159">
        <f>ROUND(I166*H166,2)</f>
        <v>24000</v>
      </c>
      <c r="K166" s="160"/>
      <c r="L166" s="28"/>
      <c r="M166" s="161" t="s">
        <v>1</v>
      </c>
      <c r="N166" s="162" t="s">
        <v>36</v>
      </c>
      <c r="O166" s="150">
        <v>1</v>
      </c>
      <c r="P166" s="150">
        <f>O166*H166</f>
        <v>32</v>
      </c>
      <c r="Q166" s="150">
        <v>0</v>
      </c>
      <c r="R166" s="150">
        <f>Q166*H166</f>
        <v>0</v>
      </c>
      <c r="S166" s="150">
        <v>0</v>
      </c>
      <c r="T166" s="151">
        <f>S166*H166</f>
        <v>0</v>
      </c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R166" s="152" t="s">
        <v>140</v>
      </c>
      <c r="AT166" s="152" t="s">
        <v>263</v>
      </c>
      <c r="AU166" s="152" t="s">
        <v>129</v>
      </c>
      <c r="AY166" s="15" t="s">
        <v>130</v>
      </c>
      <c r="BE166" s="153">
        <f>IF(N166="základní",J166,0)</f>
        <v>24000</v>
      </c>
      <c r="BF166" s="153">
        <f>IF(N166="snížená",J166,0)</f>
        <v>0</v>
      </c>
      <c r="BG166" s="153">
        <f>IF(N166="zákl. přenesená",J166,0)</f>
        <v>0</v>
      </c>
      <c r="BH166" s="153">
        <f>IF(N166="sníž. přenesená",J166,0)</f>
        <v>0</v>
      </c>
      <c r="BI166" s="153">
        <f>IF(N166="nulová",J166,0)</f>
        <v>0</v>
      </c>
      <c r="BJ166" s="15" t="s">
        <v>79</v>
      </c>
      <c r="BK166" s="153">
        <f>ROUND(I166*H166,2)</f>
        <v>24000</v>
      </c>
      <c r="BL166" s="15" t="s">
        <v>140</v>
      </c>
      <c r="BM166" s="152" t="s">
        <v>640</v>
      </c>
    </row>
    <row r="167" spans="1:65" s="12" customFormat="1" ht="20.85" customHeight="1">
      <c r="B167" s="127"/>
      <c r="D167" s="128" t="s">
        <v>70</v>
      </c>
      <c r="E167" s="137" t="s">
        <v>536</v>
      </c>
      <c r="F167" s="137" t="s">
        <v>537</v>
      </c>
      <c r="J167" s="138">
        <f>BK167</f>
        <v>16820</v>
      </c>
      <c r="L167" s="127"/>
      <c r="M167" s="131"/>
      <c r="N167" s="132"/>
      <c r="O167" s="132"/>
      <c r="P167" s="133">
        <f>SUM(P168:P169)</f>
        <v>29.91</v>
      </c>
      <c r="Q167" s="132"/>
      <c r="R167" s="133">
        <f>SUM(R168:R169)</f>
        <v>0</v>
      </c>
      <c r="S167" s="132"/>
      <c r="T167" s="134">
        <f>SUM(T168:T169)</f>
        <v>0</v>
      </c>
      <c r="AR167" s="128" t="s">
        <v>79</v>
      </c>
      <c r="AT167" s="135" t="s">
        <v>70</v>
      </c>
      <c r="AU167" s="135" t="s">
        <v>81</v>
      </c>
      <c r="AY167" s="128" t="s">
        <v>130</v>
      </c>
      <c r="BK167" s="136">
        <f>SUM(BK168:BK169)</f>
        <v>16820</v>
      </c>
    </row>
    <row r="168" spans="1:65" s="2" customFormat="1" ht="16.5" customHeight="1">
      <c r="A168" s="27"/>
      <c r="B168" s="139"/>
      <c r="C168" s="154" t="s">
        <v>389</v>
      </c>
      <c r="D168" s="154" t="s">
        <v>263</v>
      </c>
      <c r="E168" s="155" t="s">
        <v>641</v>
      </c>
      <c r="F168" s="156" t="s">
        <v>642</v>
      </c>
      <c r="G168" s="157" t="s">
        <v>286</v>
      </c>
      <c r="H168" s="158">
        <v>1</v>
      </c>
      <c r="I168" s="159">
        <v>3420</v>
      </c>
      <c r="J168" s="159">
        <f>ROUND(I168*H168,2)</f>
        <v>3420</v>
      </c>
      <c r="K168" s="160"/>
      <c r="L168" s="28"/>
      <c r="M168" s="161" t="s">
        <v>1</v>
      </c>
      <c r="N168" s="162" t="s">
        <v>36</v>
      </c>
      <c r="O168" s="150">
        <v>6.4050000000000002</v>
      </c>
      <c r="P168" s="150">
        <f>O168*H168</f>
        <v>6.4050000000000002</v>
      </c>
      <c r="Q168" s="150">
        <v>0</v>
      </c>
      <c r="R168" s="150">
        <f>Q168*H168</f>
        <v>0</v>
      </c>
      <c r="S168" s="150">
        <v>0</v>
      </c>
      <c r="T168" s="151">
        <f>S168*H168</f>
        <v>0</v>
      </c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R168" s="152" t="s">
        <v>140</v>
      </c>
      <c r="AT168" s="152" t="s">
        <v>263</v>
      </c>
      <c r="AU168" s="152" t="s">
        <v>129</v>
      </c>
      <c r="AY168" s="15" t="s">
        <v>130</v>
      </c>
      <c r="BE168" s="153">
        <f>IF(N168="základní",J168,0)</f>
        <v>3420</v>
      </c>
      <c r="BF168" s="153">
        <f>IF(N168="snížená",J168,0)</f>
        <v>0</v>
      </c>
      <c r="BG168" s="153">
        <f>IF(N168="zákl. přenesená",J168,0)</f>
        <v>0</v>
      </c>
      <c r="BH168" s="153">
        <f>IF(N168="sníž. přenesená",J168,0)</f>
        <v>0</v>
      </c>
      <c r="BI168" s="153">
        <f>IF(N168="nulová",J168,0)</f>
        <v>0</v>
      </c>
      <c r="BJ168" s="15" t="s">
        <v>79</v>
      </c>
      <c r="BK168" s="153">
        <f>ROUND(I168*H168,2)</f>
        <v>3420</v>
      </c>
      <c r="BL168" s="15" t="s">
        <v>140</v>
      </c>
      <c r="BM168" s="152" t="s">
        <v>643</v>
      </c>
    </row>
    <row r="169" spans="1:65" s="2" customFormat="1" ht="33" customHeight="1">
      <c r="A169" s="27"/>
      <c r="B169" s="139"/>
      <c r="C169" s="154" t="s">
        <v>395</v>
      </c>
      <c r="D169" s="154" t="s">
        <v>263</v>
      </c>
      <c r="E169" s="155" t="s">
        <v>644</v>
      </c>
      <c r="F169" s="156" t="s">
        <v>540</v>
      </c>
      <c r="G169" s="157" t="s">
        <v>286</v>
      </c>
      <c r="H169" s="158">
        <v>1</v>
      </c>
      <c r="I169" s="159">
        <v>13400</v>
      </c>
      <c r="J169" s="159">
        <f>ROUND(I169*H169,2)</f>
        <v>13400</v>
      </c>
      <c r="K169" s="160"/>
      <c r="L169" s="28"/>
      <c r="M169" s="161" t="s">
        <v>1</v>
      </c>
      <c r="N169" s="162" t="s">
        <v>36</v>
      </c>
      <c r="O169" s="150">
        <v>23.504999999999999</v>
      </c>
      <c r="P169" s="150">
        <f>O169*H169</f>
        <v>23.504999999999999</v>
      </c>
      <c r="Q169" s="150">
        <v>0</v>
      </c>
      <c r="R169" s="150">
        <f>Q169*H169</f>
        <v>0</v>
      </c>
      <c r="S169" s="150">
        <v>0</v>
      </c>
      <c r="T169" s="151">
        <f>S169*H169</f>
        <v>0</v>
      </c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R169" s="152" t="s">
        <v>140</v>
      </c>
      <c r="AT169" s="152" t="s">
        <v>263</v>
      </c>
      <c r="AU169" s="152" t="s">
        <v>129</v>
      </c>
      <c r="AY169" s="15" t="s">
        <v>130</v>
      </c>
      <c r="BE169" s="153">
        <f>IF(N169="základní",J169,0)</f>
        <v>13400</v>
      </c>
      <c r="BF169" s="153">
        <f>IF(N169="snížená",J169,0)</f>
        <v>0</v>
      </c>
      <c r="BG169" s="153">
        <f>IF(N169="zákl. přenesená",J169,0)</f>
        <v>0</v>
      </c>
      <c r="BH169" s="153">
        <f>IF(N169="sníž. přenesená",J169,0)</f>
        <v>0</v>
      </c>
      <c r="BI169" s="153">
        <f>IF(N169="nulová",J169,0)</f>
        <v>0</v>
      </c>
      <c r="BJ169" s="15" t="s">
        <v>79</v>
      </c>
      <c r="BK169" s="153">
        <f>ROUND(I169*H169,2)</f>
        <v>13400</v>
      </c>
      <c r="BL169" s="15" t="s">
        <v>140</v>
      </c>
      <c r="BM169" s="152" t="s">
        <v>645</v>
      </c>
    </row>
    <row r="170" spans="1:65" s="12" customFormat="1" ht="20.85" customHeight="1">
      <c r="B170" s="127"/>
      <c r="D170" s="128" t="s">
        <v>70</v>
      </c>
      <c r="E170" s="137" t="s">
        <v>509</v>
      </c>
      <c r="F170" s="137" t="s">
        <v>510</v>
      </c>
      <c r="J170" s="138">
        <f>BK170</f>
        <v>33500</v>
      </c>
      <c r="L170" s="127"/>
      <c r="M170" s="131"/>
      <c r="N170" s="132"/>
      <c r="O170" s="132"/>
      <c r="P170" s="133">
        <f>SUM(P171:P172)</f>
        <v>0</v>
      </c>
      <c r="Q170" s="132"/>
      <c r="R170" s="133">
        <f>SUM(R171:R172)</f>
        <v>0</v>
      </c>
      <c r="S170" s="132"/>
      <c r="T170" s="134">
        <f>SUM(T171:T172)</f>
        <v>0</v>
      </c>
      <c r="AR170" s="128" t="s">
        <v>79</v>
      </c>
      <c r="AT170" s="135" t="s">
        <v>70</v>
      </c>
      <c r="AU170" s="135" t="s">
        <v>81</v>
      </c>
      <c r="AY170" s="128" t="s">
        <v>130</v>
      </c>
      <c r="BK170" s="136">
        <f>SUM(BK171:BK172)</f>
        <v>33500</v>
      </c>
    </row>
    <row r="171" spans="1:65" s="2" customFormat="1" ht="16.5" customHeight="1">
      <c r="A171" s="27"/>
      <c r="B171" s="139"/>
      <c r="C171" s="154" t="s">
        <v>399</v>
      </c>
      <c r="D171" s="154" t="s">
        <v>263</v>
      </c>
      <c r="E171" s="155" t="s">
        <v>512</v>
      </c>
      <c r="F171" s="156" t="s">
        <v>513</v>
      </c>
      <c r="G171" s="157" t="s">
        <v>646</v>
      </c>
      <c r="H171" s="158">
        <v>1</v>
      </c>
      <c r="I171" s="159">
        <v>8500</v>
      </c>
      <c r="J171" s="159">
        <f>ROUND(I171*H171,2)</f>
        <v>8500</v>
      </c>
      <c r="K171" s="160"/>
      <c r="L171" s="28"/>
      <c r="M171" s="161" t="s">
        <v>1</v>
      </c>
      <c r="N171" s="162" t="s">
        <v>36</v>
      </c>
      <c r="O171" s="150">
        <v>0</v>
      </c>
      <c r="P171" s="150">
        <f>O171*H171</f>
        <v>0</v>
      </c>
      <c r="Q171" s="150">
        <v>0</v>
      </c>
      <c r="R171" s="150">
        <f>Q171*H171</f>
        <v>0</v>
      </c>
      <c r="S171" s="150">
        <v>0</v>
      </c>
      <c r="T171" s="151">
        <f>S171*H171</f>
        <v>0</v>
      </c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R171" s="152" t="s">
        <v>514</v>
      </c>
      <c r="AT171" s="152" t="s">
        <v>263</v>
      </c>
      <c r="AU171" s="152" t="s">
        <v>129</v>
      </c>
      <c r="AY171" s="15" t="s">
        <v>130</v>
      </c>
      <c r="BE171" s="153">
        <f>IF(N171="základní",J171,0)</f>
        <v>8500</v>
      </c>
      <c r="BF171" s="153">
        <f>IF(N171="snížená",J171,0)</f>
        <v>0</v>
      </c>
      <c r="BG171" s="153">
        <f>IF(N171="zákl. přenesená",J171,0)</f>
        <v>0</v>
      </c>
      <c r="BH171" s="153">
        <f>IF(N171="sníž. přenesená",J171,0)</f>
        <v>0</v>
      </c>
      <c r="BI171" s="153">
        <f>IF(N171="nulová",J171,0)</f>
        <v>0</v>
      </c>
      <c r="BJ171" s="15" t="s">
        <v>79</v>
      </c>
      <c r="BK171" s="153">
        <f>ROUND(I171*H171,2)</f>
        <v>8500</v>
      </c>
      <c r="BL171" s="15" t="s">
        <v>514</v>
      </c>
      <c r="BM171" s="152" t="s">
        <v>647</v>
      </c>
    </row>
    <row r="172" spans="1:65" s="2" customFormat="1" ht="16.5" customHeight="1">
      <c r="A172" s="27"/>
      <c r="B172" s="139"/>
      <c r="C172" s="154" t="s">
        <v>140</v>
      </c>
      <c r="D172" s="154" t="s">
        <v>263</v>
      </c>
      <c r="E172" s="155" t="s">
        <v>648</v>
      </c>
      <c r="F172" s="156" t="s">
        <v>649</v>
      </c>
      <c r="G172" s="157" t="s">
        <v>138</v>
      </c>
      <c r="H172" s="158">
        <v>1</v>
      </c>
      <c r="I172" s="159">
        <v>25000</v>
      </c>
      <c r="J172" s="159">
        <f>ROUND(I172*H172,2)</f>
        <v>25000</v>
      </c>
      <c r="K172" s="160"/>
      <c r="L172" s="28"/>
      <c r="M172" s="163" t="s">
        <v>1</v>
      </c>
      <c r="N172" s="164" t="s">
        <v>36</v>
      </c>
      <c r="O172" s="165">
        <v>0</v>
      </c>
      <c r="P172" s="165">
        <f>O172*H172</f>
        <v>0</v>
      </c>
      <c r="Q172" s="165">
        <v>0</v>
      </c>
      <c r="R172" s="165">
        <f>Q172*H172</f>
        <v>0</v>
      </c>
      <c r="S172" s="165">
        <v>0</v>
      </c>
      <c r="T172" s="166">
        <f>S172*H172</f>
        <v>0</v>
      </c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R172" s="152" t="s">
        <v>514</v>
      </c>
      <c r="AT172" s="152" t="s">
        <v>263</v>
      </c>
      <c r="AU172" s="152" t="s">
        <v>129</v>
      </c>
      <c r="AY172" s="15" t="s">
        <v>130</v>
      </c>
      <c r="BE172" s="153">
        <f>IF(N172="základní",J172,0)</f>
        <v>25000</v>
      </c>
      <c r="BF172" s="153">
        <f>IF(N172="snížená",J172,0)</f>
        <v>0</v>
      </c>
      <c r="BG172" s="153">
        <f>IF(N172="zákl. přenesená",J172,0)</f>
        <v>0</v>
      </c>
      <c r="BH172" s="153">
        <f>IF(N172="sníž. přenesená",J172,0)</f>
        <v>0</v>
      </c>
      <c r="BI172" s="153">
        <f>IF(N172="nulová",J172,0)</f>
        <v>0</v>
      </c>
      <c r="BJ172" s="15" t="s">
        <v>79</v>
      </c>
      <c r="BK172" s="153">
        <f>ROUND(I172*H172,2)</f>
        <v>25000</v>
      </c>
      <c r="BL172" s="15" t="s">
        <v>514</v>
      </c>
      <c r="BM172" s="152" t="s">
        <v>650</v>
      </c>
    </row>
    <row r="173" spans="1:65" s="2" customFormat="1" ht="6.95" customHeight="1">
      <c r="A173" s="27"/>
      <c r="B173" s="42"/>
      <c r="C173" s="43"/>
      <c r="D173" s="43"/>
      <c r="E173" s="43"/>
      <c r="F173" s="43"/>
      <c r="G173" s="43"/>
      <c r="H173" s="43"/>
      <c r="I173" s="43"/>
      <c r="J173" s="43"/>
      <c r="K173" s="43"/>
      <c r="L173" s="28"/>
      <c r="M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</row>
  </sheetData>
  <autoFilter ref="C126:K172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21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8"/>
    </row>
    <row r="2" spans="1:46" s="1" customFormat="1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5" t="s">
        <v>88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1:46" s="1" customFormat="1" ht="24.95" customHeight="1">
      <c r="B4" s="18"/>
      <c r="D4" s="19" t="s">
        <v>92</v>
      </c>
      <c r="L4" s="18"/>
      <c r="M4" s="89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4" t="s">
        <v>14</v>
      </c>
      <c r="L6" s="18"/>
    </row>
    <row r="7" spans="1:46" s="1" customFormat="1" ht="16.5" customHeight="1">
      <c r="B7" s="18"/>
      <c r="E7" s="212" t="str">
        <f>'Rekapitulace stavby'!K6</f>
        <v>Zubří rekreační středisko Jesenka - Etapa 1</v>
      </c>
      <c r="F7" s="213"/>
      <c r="G7" s="213"/>
      <c r="H7" s="213"/>
      <c r="L7" s="18"/>
    </row>
    <row r="8" spans="1:46" s="2" customFormat="1" ht="12" customHeight="1">
      <c r="A8" s="27"/>
      <c r="B8" s="28"/>
      <c r="C8" s="27"/>
      <c r="D8" s="24" t="s">
        <v>93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27"/>
      <c r="B9" s="28"/>
      <c r="C9" s="27"/>
      <c r="D9" s="27"/>
      <c r="E9" s="202" t="s">
        <v>651</v>
      </c>
      <c r="F9" s="211"/>
      <c r="G9" s="211"/>
      <c r="H9" s="211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4" t="s">
        <v>16</v>
      </c>
      <c r="E11" s="27"/>
      <c r="F11" s="22" t="s">
        <v>1</v>
      </c>
      <c r="G11" s="27"/>
      <c r="H11" s="27"/>
      <c r="I11" s="24" t="s">
        <v>17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4" t="s">
        <v>18</v>
      </c>
      <c r="E12" s="27"/>
      <c r="F12" s="22" t="s">
        <v>19</v>
      </c>
      <c r="G12" s="27"/>
      <c r="H12" s="27"/>
      <c r="I12" s="24" t="s">
        <v>20</v>
      </c>
      <c r="J12" s="50" t="str">
        <f>'Rekapitulace stavby'!AN8</f>
        <v>19. 6. 2022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4" t="s">
        <v>22</v>
      </c>
      <c r="E14" s="27"/>
      <c r="F14" s="27"/>
      <c r="G14" s="27"/>
      <c r="H14" s="27"/>
      <c r="I14" s="24" t="s">
        <v>23</v>
      </c>
      <c r="J14" s="22">
        <f>IF('Rekapitulace stavby'!AN10="","",'Rekapitulace stavby'!AN10)</f>
        <v>26932211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2" t="str">
        <f>IF('Rekapitulace stavby'!E11="","",'Rekapitulace stavby'!E11)</f>
        <v xml:space="preserve">  STAREZ-SPORT, a.s.</v>
      </c>
      <c r="F15" s="27"/>
      <c r="G15" s="27"/>
      <c r="H15" s="27"/>
      <c r="I15" s="24" t="s">
        <v>24</v>
      </c>
      <c r="J15" s="22" t="str">
        <f>IF('Rekapitulace stavby'!AN11="","",'Rekapitulace stavby'!AN11)</f>
        <v>CZ26932211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6.95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4" t="s">
        <v>25</v>
      </c>
      <c r="E17" s="27"/>
      <c r="F17" s="27"/>
      <c r="G17" s="27"/>
      <c r="H17" s="27"/>
      <c r="I17" s="24" t="s">
        <v>23</v>
      </c>
      <c r="J17" s="22" t="str">
        <f>'Rekapitulace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86" t="str">
        <f>'Rekapitulace stavby'!E14</f>
        <v xml:space="preserve"> </v>
      </c>
      <c r="F18" s="186"/>
      <c r="G18" s="186"/>
      <c r="H18" s="186"/>
      <c r="I18" s="24" t="s">
        <v>24</v>
      </c>
      <c r="J18" s="22" t="str">
        <f>'Rekapitulace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6.95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4" t="s">
        <v>26</v>
      </c>
      <c r="E20" s="27"/>
      <c r="F20" s="27"/>
      <c r="G20" s="27"/>
      <c r="H20" s="27"/>
      <c r="I20" s="24" t="s">
        <v>23</v>
      </c>
      <c r="J20" s="22">
        <f>IF('Rekapitulace stavby'!AN16="","",'Rekapitulace stavby'!AN16)</f>
        <v>6752390</v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2" t="str">
        <f>IF('Rekapitulace stavby'!E17="","",'Rekapitulace stavby'!E17)</f>
        <v>SPECIALIZED ENERGETIC COMPANY, a.s.</v>
      </c>
      <c r="F21" s="27"/>
      <c r="G21" s="27"/>
      <c r="H21" s="27"/>
      <c r="I21" s="24" t="s">
        <v>24</v>
      </c>
      <c r="J21" s="22" t="str">
        <f>IF('Rekapitulace stavby'!AN17="","",'Rekapitulace stavby'!AN17)</f>
        <v>CZ06752390</v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6.95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4" t="s">
        <v>28</v>
      </c>
      <c r="E23" s="27"/>
      <c r="F23" s="27"/>
      <c r="G23" s="27"/>
      <c r="H23" s="27"/>
      <c r="I23" s="24" t="s">
        <v>23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2" t="s">
        <v>652</v>
      </c>
      <c r="F24" s="27"/>
      <c r="G24" s="27"/>
      <c r="H24" s="27"/>
      <c r="I24" s="24" t="s">
        <v>24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5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4" t="s">
        <v>30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0"/>
      <c r="B27" s="91"/>
      <c r="C27" s="90"/>
      <c r="D27" s="90"/>
      <c r="E27" s="188" t="s">
        <v>1</v>
      </c>
      <c r="F27" s="188"/>
      <c r="G27" s="188"/>
      <c r="H27" s="188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customHeigh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>
      <c r="A30" s="27"/>
      <c r="B30" s="28"/>
      <c r="C30" s="27"/>
      <c r="D30" s="93" t="s">
        <v>31</v>
      </c>
      <c r="E30" s="27"/>
      <c r="F30" s="27"/>
      <c r="G30" s="27"/>
      <c r="H30" s="27"/>
      <c r="I30" s="27"/>
      <c r="J30" s="66">
        <f>ROUND(J135, 2)</f>
        <v>2690889.44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customHeight="1">
      <c r="A32" s="27"/>
      <c r="B32" s="28"/>
      <c r="C32" s="27"/>
      <c r="D32" s="27"/>
      <c r="E32" s="27"/>
      <c r="F32" s="31" t="s">
        <v>33</v>
      </c>
      <c r="G32" s="27"/>
      <c r="H32" s="27"/>
      <c r="I32" s="31" t="s">
        <v>32</v>
      </c>
      <c r="J32" s="31" t="s">
        <v>34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customHeight="1">
      <c r="A33" s="27"/>
      <c r="B33" s="28"/>
      <c r="C33" s="27"/>
      <c r="D33" s="94" t="s">
        <v>35</v>
      </c>
      <c r="E33" s="24" t="s">
        <v>36</v>
      </c>
      <c r="F33" s="95">
        <f>ROUND((SUM(BE135:BE216)),  2)</f>
        <v>2690889.44</v>
      </c>
      <c r="G33" s="27"/>
      <c r="H33" s="27"/>
      <c r="I33" s="96">
        <v>0.21</v>
      </c>
      <c r="J33" s="95">
        <f>ROUND(((SUM(BE135:BE216))*I33),  2)</f>
        <v>565086.78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customHeight="1">
      <c r="A34" s="27"/>
      <c r="B34" s="28"/>
      <c r="C34" s="27"/>
      <c r="D34" s="27"/>
      <c r="E34" s="24" t="s">
        <v>37</v>
      </c>
      <c r="F34" s="95">
        <f>ROUND((SUM(BF135:BF216)),  2)</f>
        <v>0</v>
      </c>
      <c r="G34" s="27"/>
      <c r="H34" s="27"/>
      <c r="I34" s="96">
        <v>0.15</v>
      </c>
      <c r="J34" s="95">
        <f>ROUND(((SUM(BF135:BF216))*I34),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>
      <c r="A35" s="27"/>
      <c r="B35" s="28"/>
      <c r="C35" s="27"/>
      <c r="D35" s="27"/>
      <c r="E35" s="24" t="s">
        <v>38</v>
      </c>
      <c r="F35" s="95">
        <f>ROUND((SUM(BG135:BG216)),  2)</f>
        <v>0</v>
      </c>
      <c r="G35" s="27"/>
      <c r="H35" s="27"/>
      <c r="I35" s="96">
        <v>0.21</v>
      </c>
      <c r="J35" s="95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hidden="1" customHeight="1">
      <c r="A36" s="27"/>
      <c r="B36" s="28"/>
      <c r="C36" s="27"/>
      <c r="D36" s="27"/>
      <c r="E36" s="24" t="s">
        <v>39</v>
      </c>
      <c r="F36" s="95">
        <f>ROUND((SUM(BH135:BH216)),  2)</f>
        <v>0</v>
      </c>
      <c r="G36" s="27"/>
      <c r="H36" s="27"/>
      <c r="I36" s="96">
        <v>0.15</v>
      </c>
      <c r="J36" s="95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>
      <c r="A37" s="27"/>
      <c r="B37" s="28"/>
      <c r="C37" s="27"/>
      <c r="D37" s="27"/>
      <c r="E37" s="24" t="s">
        <v>40</v>
      </c>
      <c r="F37" s="95">
        <f>ROUND((SUM(BI135:BI216)),  2)</f>
        <v>0</v>
      </c>
      <c r="G37" s="27"/>
      <c r="H37" s="27"/>
      <c r="I37" s="96">
        <v>0</v>
      </c>
      <c r="J37" s="95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6.95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>
      <c r="A39" s="27"/>
      <c r="B39" s="28"/>
      <c r="C39" s="97"/>
      <c r="D39" s="98" t="s">
        <v>41</v>
      </c>
      <c r="E39" s="55"/>
      <c r="F39" s="55"/>
      <c r="G39" s="99" t="s">
        <v>42</v>
      </c>
      <c r="H39" s="100" t="s">
        <v>43</v>
      </c>
      <c r="I39" s="55"/>
      <c r="J39" s="101">
        <f>SUM(J30:J37)</f>
        <v>3255976.2199999997</v>
      </c>
      <c r="K39" s="102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37"/>
      <c r="D50" s="38" t="s">
        <v>44</v>
      </c>
      <c r="E50" s="39"/>
      <c r="F50" s="39"/>
      <c r="G50" s="38" t="s">
        <v>45</v>
      </c>
      <c r="H50" s="39"/>
      <c r="I50" s="39"/>
      <c r="J50" s="39"/>
      <c r="K50" s="39"/>
      <c r="L50" s="37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27"/>
      <c r="B61" s="28"/>
      <c r="C61" s="27"/>
      <c r="D61" s="40" t="s">
        <v>46</v>
      </c>
      <c r="E61" s="30"/>
      <c r="F61" s="103" t="s">
        <v>47</v>
      </c>
      <c r="G61" s="40" t="s">
        <v>46</v>
      </c>
      <c r="H61" s="30"/>
      <c r="I61" s="30"/>
      <c r="J61" s="104" t="s">
        <v>47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27"/>
      <c r="B65" s="28"/>
      <c r="C65" s="27"/>
      <c r="D65" s="38" t="s">
        <v>48</v>
      </c>
      <c r="E65" s="41"/>
      <c r="F65" s="41"/>
      <c r="G65" s="38" t="s">
        <v>49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27"/>
      <c r="B76" s="28"/>
      <c r="C76" s="27"/>
      <c r="D76" s="40" t="s">
        <v>46</v>
      </c>
      <c r="E76" s="30"/>
      <c r="F76" s="103" t="s">
        <v>47</v>
      </c>
      <c r="G76" s="40" t="s">
        <v>46</v>
      </c>
      <c r="H76" s="30"/>
      <c r="I76" s="30"/>
      <c r="J76" s="104" t="s">
        <v>47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6.95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customHeight="1">
      <c r="A82" s="27"/>
      <c r="B82" s="28"/>
      <c r="C82" s="19" t="s">
        <v>97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4" t="s">
        <v>14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212" t="str">
        <f>E7</f>
        <v>Zubří rekreační středisko Jesenka - Etapa 1</v>
      </c>
      <c r="F85" s="213"/>
      <c r="G85" s="213"/>
      <c r="H85" s="213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4" t="s">
        <v>93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27"/>
      <c r="B87" s="28"/>
      <c r="C87" s="27"/>
      <c r="D87" s="27"/>
      <c r="E87" s="202" t="str">
        <f>E9</f>
        <v>IO2 - Rozvody NN</v>
      </c>
      <c r="F87" s="211"/>
      <c r="G87" s="211"/>
      <c r="H87" s="211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4" t="s">
        <v>18</v>
      </c>
      <c r="D89" s="27"/>
      <c r="E89" s="27"/>
      <c r="F89" s="22" t="str">
        <f>F12</f>
        <v xml:space="preserve"> </v>
      </c>
      <c r="G89" s="27"/>
      <c r="H89" s="27"/>
      <c r="I89" s="24" t="s">
        <v>20</v>
      </c>
      <c r="J89" s="50" t="str">
        <f>IF(J12="","",J12)</f>
        <v>19. 6. 2022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6.95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2" customHeight="1">
      <c r="A91" s="27"/>
      <c r="B91" s="28"/>
      <c r="C91" s="24" t="s">
        <v>22</v>
      </c>
      <c r="D91" s="27"/>
      <c r="E91" s="27"/>
      <c r="F91" s="22" t="str">
        <f>E15</f>
        <v xml:space="preserve">  STAREZ-SPORT, a.s.</v>
      </c>
      <c r="G91" s="27"/>
      <c r="H91" s="27"/>
      <c r="I91" s="24" t="s">
        <v>26</v>
      </c>
      <c r="J91" s="25" t="str">
        <f>E21</f>
        <v>SPECIALIZED ENERGETIC COMPANY, a.s.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" customHeight="1">
      <c r="A92" s="27"/>
      <c r="B92" s="28"/>
      <c r="C92" s="24" t="s">
        <v>25</v>
      </c>
      <c r="D92" s="27"/>
      <c r="E92" s="27"/>
      <c r="F92" s="22" t="str">
        <f>IF(E18="","",E18)</f>
        <v xml:space="preserve"> </v>
      </c>
      <c r="G92" s="27"/>
      <c r="H92" s="27"/>
      <c r="I92" s="24" t="s">
        <v>28</v>
      </c>
      <c r="J92" s="25" t="str">
        <f>E24</f>
        <v>Lukáš Brázda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05" t="s">
        <v>98</v>
      </c>
      <c r="D94" s="97"/>
      <c r="E94" s="97"/>
      <c r="F94" s="97"/>
      <c r="G94" s="97"/>
      <c r="H94" s="97"/>
      <c r="I94" s="97"/>
      <c r="J94" s="106" t="s">
        <v>99</v>
      </c>
      <c r="K94" s="9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27"/>
      <c r="B96" s="28"/>
      <c r="C96" s="107" t="s">
        <v>100</v>
      </c>
      <c r="D96" s="27"/>
      <c r="E96" s="27"/>
      <c r="F96" s="27"/>
      <c r="G96" s="27"/>
      <c r="H96" s="27"/>
      <c r="I96" s="27"/>
      <c r="J96" s="66">
        <f>J135</f>
        <v>2690889.44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5" t="s">
        <v>101</v>
      </c>
    </row>
    <row r="97" spans="2:12" s="9" customFormat="1" ht="24.95" customHeight="1">
      <c r="B97" s="108"/>
      <c r="D97" s="109" t="s">
        <v>653</v>
      </c>
      <c r="E97" s="110"/>
      <c r="F97" s="110"/>
      <c r="G97" s="110"/>
      <c r="H97" s="110"/>
      <c r="I97" s="110"/>
      <c r="J97" s="111">
        <f>J136</f>
        <v>1754132</v>
      </c>
      <c r="L97" s="108"/>
    </row>
    <row r="98" spans="2:12" s="10" customFormat="1" ht="19.899999999999999" customHeight="1">
      <c r="B98" s="112"/>
      <c r="D98" s="113" t="s">
        <v>654</v>
      </c>
      <c r="E98" s="114"/>
      <c r="F98" s="114"/>
      <c r="G98" s="114"/>
      <c r="H98" s="114"/>
      <c r="I98" s="114"/>
      <c r="J98" s="115">
        <f>J137</f>
        <v>13950</v>
      </c>
      <c r="L98" s="112"/>
    </row>
    <row r="99" spans="2:12" s="10" customFormat="1" ht="19.899999999999999" customHeight="1">
      <c r="B99" s="112"/>
      <c r="D99" s="113" t="s">
        <v>655</v>
      </c>
      <c r="E99" s="114"/>
      <c r="F99" s="114"/>
      <c r="G99" s="114"/>
      <c r="H99" s="114"/>
      <c r="I99" s="114"/>
      <c r="J99" s="115">
        <f>J139</f>
        <v>85120</v>
      </c>
      <c r="L99" s="112"/>
    </row>
    <row r="100" spans="2:12" s="10" customFormat="1" ht="19.899999999999999" customHeight="1">
      <c r="B100" s="112"/>
      <c r="D100" s="113" t="s">
        <v>656</v>
      </c>
      <c r="E100" s="114"/>
      <c r="F100" s="114"/>
      <c r="G100" s="114"/>
      <c r="H100" s="114"/>
      <c r="I100" s="114"/>
      <c r="J100" s="115">
        <f>J141</f>
        <v>1655062</v>
      </c>
      <c r="L100" s="112"/>
    </row>
    <row r="101" spans="2:12" s="10" customFormat="1" ht="14.85" customHeight="1">
      <c r="B101" s="112"/>
      <c r="D101" s="113" t="s">
        <v>657</v>
      </c>
      <c r="E101" s="114"/>
      <c r="F101" s="114"/>
      <c r="G101" s="114"/>
      <c r="H101" s="114"/>
      <c r="I101" s="114"/>
      <c r="J101" s="115">
        <f>J142</f>
        <v>1655062</v>
      </c>
      <c r="L101" s="112"/>
    </row>
    <row r="102" spans="2:12" s="9" customFormat="1" ht="24.95" customHeight="1">
      <c r="B102" s="108"/>
      <c r="D102" s="109" t="s">
        <v>658</v>
      </c>
      <c r="E102" s="110"/>
      <c r="F102" s="110"/>
      <c r="G102" s="110"/>
      <c r="H102" s="110"/>
      <c r="I102" s="110"/>
      <c r="J102" s="111">
        <f>J150</f>
        <v>45070</v>
      </c>
      <c r="L102" s="108"/>
    </row>
    <row r="103" spans="2:12" s="10" customFormat="1" ht="19.899999999999999" customHeight="1">
      <c r="B103" s="112"/>
      <c r="D103" s="113" t="s">
        <v>659</v>
      </c>
      <c r="E103" s="114"/>
      <c r="F103" s="114"/>
      <c r="G103" s="114"/>
      <c r="H103" s="114"/>
      <c r="I103" s="114"/>
      <c r="J103" s="115">
        <f>J151</f>
        <v>40990</v>
      </c>
      <c r="L103" s="112"/>
    </row>
    <row r="104" spans="2:12" s="10" customFormat="1" ht="19.899999999999999" customHeight="1">
      <c r="B104" s="112"/>
      <c r="D104" s="113" t="s">
        <v>660</v>
      </c>
      <c r="E104" s="114"/>
      <c r="F104" s="114"/>
      <c r="G104" s="114"/>
      <c r="H104" s="114"/>
      <c r="I104" s="114"/>
      <c r="J104" s="115">
        <f>J157</f>
        <v>4080</v>
      </c>
      <c r="L104" s="112"/>
    </row>
    <row r="105" spans="2:12" s="9" customFormat="1" ht="24.95" customHeight="1">
      <c r="B105" s="108"/>
      <c r="D105" s="109" t="s">
        <v>661</v>
      </c>
      <c r="E105" s="110"/>
      <c r="F105" s="110"/>
      <c r="G105" s="110"/>
      <c r="H105" s="110"/>
      <c r="I105" s="110"/>
      <c r="J105" s="111">
        <f>J159</f>
        <v>741687.44</v>
      </c>
      <c r="L105" s="108"/>
    </row>
    <row r="106" spans="2:12" s="10" customFormat="1" ht="19.899999999999999" customHeight="1">
      <c r="B106" s="112"/>
      <c r="D106" s="113" t="s">
        <v>662</v>
      </c>
      <c r="E106" s="114"/>
      <c r="F106" s="114"/>
      <c r="G106" s="114"/>
      <c r="H106" s="114"/>
      <c r="I106" s="114"/>
      <c r="J106" s="115">
        <f>J160</f>
        <v>54600</v>
      </c>
      <c r="L106" s="112"/>
    </row>
    <row r="107" spans="2:12" s="10" customFormat="1" ht="19.899999999999999" customHeight="1">
      <c r="B107" s="112"/>
      <c r="D107" s="113" t="s">
        <v>663</v>
      </c>
      <c r="E107" s="114"/>
      <c r="F107" s="114"/>
      <c r="G107" s="114"/>
      <c r="H107" s="114"/>
      <c r="I107" s="114"/>
      <c r="J107" s="115">
        <f>J162</f>
        <v>280365.51</v>
      </c>
      <c r="L107" s="112"/>
    </row>
    <row r="108" spans="2:12" s="10" customFormat="1" ht="19.899999999999999" customHeight="1">
      <c r="B108" s="112"/>
      <c r="D108" s="113" t="s">
        <v>664</v>
      </c>
      <c r="E108" s="114"/>
      <c r="F108" s="114"/>
      <c r="G108" s="114"/>
      <c r="H108" s="114"/>
      <c r="I108" s="114"/>
      <c r="J108" s="115">
        <f>J173</f>
        <v>345281.93</v>
      </c>
      <c r="L108" s="112"/>
    </row>
    <row r="109" spans="2:12" s="10" customFormat="1" ht="14.85" customHeight="1">
      <c r="B109" s="112"/>
      <c r="D109" s="113" t="s">
        <v>665</v>
      </c>
      <c r="E109" s="114"/>
      <c r="F109" s="114"/>
      <c r="G109" s="114"/>
      <c r="H109" s="114"/>
      <c r="I109" s="114"/>
      <c r="J109" s="115">
        <f>J174</f>
        <v>160563.21</v>
      </c>
      <c r="L109" s="112"/>
    </row>
    <row r="110" spans="2:12" s="10" customFormat="1" ht="14.85" customHeight="1">
      <c r="B110" s="112"/>
      <c r="D110" s="113" t="s">
        <v>666</v>
      </c>
      <c r="E110" s="114"/>
      <c r="F110" s="114"/>
      <c r="G110" s="114"/>
      <c r="H110" s="114"/>
      <c r="I110" s="114"/>
      <c r="J110" s="115">
        <f>J203</f>
        <v>184718.72</v>
      </c>
      <c r="L110" s="112"/>
    </row>
    <row r="111" spans="2:12" s="10" customFormat="1" ht="19.899999999999999" customHeight="1">
      <c r="B111" s="112"/>
      <c r="D111" s="113" t="s">
        <v>667</v>
      </c>
      <c r="E111" s="114"/>
      <c r="F111" s="114"/>
      <c r="G111" s="114"/>
      <c r="H111" s="114"/>
      <c r="I111" s="114"/>
      <c r="J111" s="115">
        <f>J206</f>
        <v>0</v>
      </c>
      <c r="L111" s="112"/>
    </row>
    <row r="112" spans="2:12" s="10" customFormat="1" ht="19.899999999999999" customHeight="1">
      <c r="B112" s="112"/>
      <c r="D112" s="113" t="s">
        <v>668</v>
      </c>
      <c r="E112" s="114"/>
      <c r="F112" s="114"/>
      <c r="G112" s="114"/>
      <c r="H112" s="114"/>
      <c r="I112" s="114"/>
      <c r="J112" s="115">
        <f>J207</f>
        <v>61440</v>
      </c>
      <c r="L112" s="112"/>
    </row>
    <row r="113" spans="1:31" s="9" customFormat="1" ht="24.95" customHeight="1">
      <c r="B113" s="108"/>
      <c r="D113" s="109" t="s">
        <v>669</v>
      </c>
      <c r="E113" s="110"/>
      <c r="F113" s="110"/>
      <c r="G113" s="110"/>
      <c r="H113" s="110"/>
      <c r="I113" s="110"/>
      <c r="J113" s="111">
        <f>J212</f>
        <v>150000</v>
      </c>
      <c r="L113" s="108"/>
    </row>
    <row r="114" spans="1:31" s="10" customFormat="1" ht="19.899999999999999" customHeight="1">
      <c r="B114" s="112"/>
      <c r="D114" s="113" t="s">
        <v>670</v>
      </c>
      <c r="E114" s="114"/>
      <c r="F114" s="114"/>
      <c r="G114" s="114"/>
      <c r="H114" s="114"/>
      <c r="I114" s="114"/>
      <c r="J114" s="115">
        <f>J213</f>
        <v>100000</v>
      </c>
      <c r="L114" s="112"/>
    </row>
    <row r="115" spans="1:31" s="10" customFormat="1" ht="19.899999999999999" customHeight="1">
      <c r="B115" s="112"/>
      <c r="D115" s="113" t="s">
        <v>671</v>
      </c>
      <c r="E115" s="114"/>
      <c r="F115" s="114"/>
      <c r="G115" s="114"/>
      <c r="H115" s="114"/>
      <c r="I115" s="114"/>
      <c r="J115" s="115">
        <f>J215</f>
        <v>50000</v>
      </c>
      <c r="L115" s="112"/>
    </row>
    <row r="116" spans="1:31" s="2" customFormat="1" ht="21.75" customHeight="1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31" s="2" customFormat="1" ht="6.95" customHeight="1">
      <c r="A117" s="27"/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3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21" spans="1:31" s="2" customFormat="1" ht="6.95" customHeight="1">
      <c r="A121" s="27"/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3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</row>
    <row r="122" spans="1:31" s="2" customFormat="1" ht="24.95" customHeight="1">
      <c r="A122" s="27"/>
      <c r="B122" s="28"/>
      <c r="C122" s="19" t="s">
        <v>114</v>
      </c>
      <c r="D122" s="27"/>
      <c r="E122" s="27"/>
      <c r="F122" s="27"/>
      <c r="G122" s="27"/>
      <c r="H122" s="27"/>
      <c r="I122" s="27"/>
      <c r="J122" s="27"/>
      <c r="K122" s="27"/>
      <c r="L122" s="3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</row>
    <row r="123" spans="1:31" s="2" customFormat="1" ht="6.95" customHeight="1">
      <c r="A123" s="27"/>
      <c r="B123" s="28"/>
      <c r="C123" s="27"/>
      <c r="D123" s="27"/>
      <c r="E123" s="27"/>
      <c r="F123" s="27"/>
      <c r="G123" s="27"/>
      <c r="H123" s="27"/>
      <c r="I123" s="27"/>
      <c r="J123" s="27"/>
      <c r="K123" s="27"/>
      <c r="L123" s="3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  <row r="124" spans="1:31" s="2" customFormat="1" ht="12" customHeight="1">
      <c r="A124" s="27"/>
      <c r="B124" s="28"/>
      <c r="C124" s="24" t="s">
        <v>14</v>
      </c>
      <c r="D124" s="27"/>
      <c r="E124" s="27"/>
      <c r="F124" s="27"/>
      <c r="G124" s="27"/>
      <c r="H124" s="27"/>
      <c r="I124" s="27"/>
      <c r="J124" s="27"/>
      <c r="K124" s="27"/>
      <c r="L124" s="3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</row>
    <row r="125" spans="1:31" s="2" customFormat="1" ht="16.5" customHeight="1">
      <c r="A125" s="27"/>
      <c r="B125" s="28"/>
      <c r="C125" s="27"/>
      <c r="D125" s="27"/>
      <c r="E125" s="212" t="str">
        <f>E7</f>
        <v>Zubří rekreační středisko Jesenka - Etapa 1</v>
      </c>
      <c r="F125" s="213"/>
      <c r="G125" s="213"/>
      <c r="H125" s="213"/>
      <c r="I125" s="27"/>
      <c r="J125" s="27"/>
      <c r="K125" s="27"/>
      <c r="L125" s="3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</row>
    <row r="126" spans="1:31" s="2" customFormat="1" ht="12" customHeight="1">
      <c r="A126" s="27"/>
      <c r="B126" s="28"/>
      <c r="C126" s="24" t="s">
        <v>93</v>
      </c>
      <c r="D126" s="27"/>
      <c r="E126" s="27"/>
      <c r="F126" s="27"/>
      <c r="G126" s="27"/>
      <c r="H126" s="27"/>
      <c r="I126" s="27"/>
      <c r="J126" s="27"/>
      <c r="K126" s="27"/>
      <c r="L126" s="3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</row>
    <row r="127" spans="1:31" s="2" customFormat="1" ht="16.5" customHeight="1">
      <c r="A127" s="27"/>
      <c r="B127" s="28"/>
      <c r="C127" s="27"/>
      <c r="D127" s="27"/>
      <c r="E127" s="202" t="str">
        <f>E9</f>
        <v>IO2 - Rozvody NN</v>
      </c>
      <c r="F127" s="211"/>
      <c r="G127" s="211"/>
      <c r="H127" s="211"/>
      <c r="I127" s="27"/>
      <c r="J127" s="27"/>
      <c r="K127" s="27"/>
      <c r="L127" s="3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</row>
    <row r="128" spans="1:31" s="2" customFormat="1" ht="6.95" customHeight="1">
      <c r="A128" s="27"/>
      <c r="B128" s="28"/>
      <c r="C128" s="27"/>
      <c r="D128" s="27"/>
      <c r="E128" s="27"/>
      <c r="F128" s="27"/>
      <c r="G128" s="27"/>
      <c r="H128" s="27"/>
      <c r="I128" s="27"/>
      <c r="J128" s="27"/>
      <c r="K128" s="27"/>
      <c r="L128" s="3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</row>
    <row r="129" spans="1:65" s="2" customFormat="1" ht="12" customHeight="1">
      <c r="A129" s="27"/>
      <c r="B129" s="28"/>
      <c r="C129" s="24" t="s">
        <v>18</v>
      </c>
      <c r="D129" s="27"/>
      <c r="E129" s="27"/>
      <c r="F129" s="22" t="str">
        <f>F12</f>
        <v xml:space="preserve"> </v>
      </c>
      <c r="G129" s="27"/>
      <c r="H129" s="27"/>
      <c r="I129" s="24" t="s">
        <v>20</v>
      </c>
      <c r="J129" s="50" t="str">
        <f>IF(J12="","",J12)</f>
        <v>19. 6. 2022</v>
      </c>
      <c r="K129" s="27"/>
      <c r="L129" s="3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</row>
    <row r="130" spans="1:65" s="2" customFormat="1" ht="6.95" customHeight="1">
      <c r="A130" s="27"/>
      <c r="B130" s="28"/>
      <c r="C130" s="27"/>
      <c r="D130" s="27"/>
      <c r="E130" s="27"/>
      <c r="F130" s="27"/>
      <c r="G130" s="27"/>
      <c r="H130" s="27"/>
      <c r="I130" s="27"/>
      <c r="J130" s="27"/>
      <c r="K130" s="27"/>
      <c r="L130" s="3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</row>
    <row r="131" spans="1:65" s="2" customFormat="1" ht="15.2" customHeight="1">
      <c r="A131" s="27"/>
      <c r="B131" s="28"/>
      <c r="C131" s="24" t="s">
        <v>22</v>
      </c>
      <c r="D131" s="27"/>
      <c r="E131" s="27"/>
      <c r="F131" s="22" t="str">
        <f>E15</f>
        <v xml:space="preserve">  STAREZ-SPORT, a.s.</v>
      </c>
      <c r="G131" s="27"/>
      <c r="H131" s="27"/>
      <c r="I131" s="24" t="s">
        <v>26</v>
      </c>
      <c r="J131" s="25" t="str">
        <f>E21</f>
        <v>SPECIALIZED ENERGETIC COMPANY, a.s.</v>
      </c>
      <c r="K131" s="27"/>
      <c r="L131" s="3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</row>
    <row r="132" spans="1:65" s="2" customFormat="1" ht="15.2" customHeight="1">
      <c r="A132" s="27"/>
      <c r="B132" s="28"/>
      <c r="C132" s="24" t="s">
        <v>25</v>
      </c>
      <c r="D132" s="27"/>
      <c r="E132" s="27"/>
      <c r="F132" s="22" t="str">
        <f>IF(E18="","",E18)</f>
        <v xml:space="preserve"> </v>
      </c>
      <c r="G132" s="27"/>
      <c r="H132" s="27"/>
      <c r="I132" s="24" t="s">
        <v>28</v>
      </c>
      <c r="J132" s="25" t="str">
        <f>E24</f>
        <v>Lukáš Brázda</v>
      </c>
      <c r="K132" s="27"/>
      <c r="L132" s="3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</row>
    <row r="133" spans="1:65" s="2" customFormat="1" ht="10.35" customHeight="1">
      <c r="A133" s="27"/>
      <c r="B133" s="28"/>
      <c r="C133" s="27"/>
      <c r="D133" s="27"/>
      <c r="E133" s="27"/>
      <c r="F133" s="27"/>
      <c r="G133" s="27"/>
      <c r="H133" s="27"/>
      <c r="I133" s="27"/>
      <c r="J133" s="27"/>
      <c r="K133" s="27"/>
      <c r="L133" s="3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</row>
    <row r="134" spans="1:65" s="11" customFormat="1" ht="29.25" customHeight="1">
      <c r="A134" s="116"/>
      <c r="B134" s="117"/>
      <c r="C134" s="118" t="s">
        <v>115</v>
      </c>
      <c r="D134" s="119" t="s">
        <v>56</v>
      </c>
      <c r="E134" s="119" t="s">
        <v>52</v>
      </c>
      <c r="F134" s="119" t="s">
        <v>53</v>
      </c>
      <c r="G134" s="119" t="s">
        <v>116</v>
      </c>
      <c r="H134" s="119" t="s">
        <v>117</v>
      </c>
      <c r="I134" s="119" t="s">
        <v>118</v>
      </c>
      <c r="J134" s="120" t="s">
        <v>99</v>
      </c>
      <c r="K134" s="121" t="s">
        <v>119</v>
      </c>
      <c r="L134" s="122"/>
      <c r="M134" s="57" t="s">
        <v>1</v>
      </c>
      <c r="N134" s="58" t="s">
        <v>35</v>
      </c>
      <c r="O134" s="58" t="s">
        <v>120</v>
      </c>
      <c r="P134" s="58" t="s">
        <v>121</v>
      </c>
      <c r="Q134" s="58" t="s">
        <v>122</v>
      </c>
      <c r="R134" s="58" t="s">
        <v>123</v>
      </c>
      <c r="S134" s="58" t="s">
        <v>124</v>
      </c>
      <c r="T134" s="59" t="s">
        <v>125</v>
      </c>
      <c r="U134" s="116"/>
      <c r="V134" s="116"/>
      <c r="W134" s="116"/>
      <c r="X134" s="116"/>
      <c r="Y134" s="116"/>
      <c r="Z134" s="116"/>
      <c r="AA134" s="116"/>
      <c r="AB134" s="116"/>
      <c r="AC134" s="116"/>
      <c r="AD134" s="116"/>
      <c r="AE134" s="116"/>
    </row>
    <row r="135" spans="1:65" s="2" customFormat="1" ht="22.9" customHeight="1">
      <c r="A135" s="27"/>
      <c r="B135" s="28"/>
      <c r="C135" s="64" t="s">
        <v>126</v>
      </c>
      <c r="D135" s="27"/>
      <c r="E135" s="27"/>
      <c r="F135" s="27"/>
      <c r="G135" s="27"/>
      <c r="H135" s="27"/>
      <c r="I135" s="27"/>
      <c r="J135" s="123">
        <f>BK135</f>
        <v>2690889.44</v>
      </c>
      <c r="K135" s="27"/>
      <c r="L135" s="28"/>
      <c r="M135" s="60"/>
      <c r="N135" s="51"/>
      <c r="O135" s="61"/>
      <c r="P135" s="124">
        <f>P136+P150+P159+P212</f>
        <v>778.36195399999997</v>
      </c>
      <c r="Q135" s="61"/>
      <c r="R135" s="124">
        <f>R136+R150+R159+R212</f>
        <v>0.37619000000000002</v>
      </c>
      <c r="S135" s="61"/>
      <c r="T135" s="125">
        <f>T136+T150+T159+T212</f>
        <v>11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T135" s="15" t="s">
        <v>70</v>
      </c>
      <c r="AU135" s="15" t="s">
        <v>101</v>
      </c>
      <c r="BK135" s="126">
        <f>BK136+BK150+BK159+BK212</f>
        <v>2690889.44</v>
      </c>
    </row>
    <row r="136" spans="1:65" s="12" customFormat="1" ht="25.9" customHeight="1">
      <c r="B136" s="127"/>
      <c r="D136" s="128" t="s">
        <v>70</v>
      </c>
      <c r="E136" s="129" t="s">
        <v>672</v>
      </c>
      <c r="F136" s="129" t="s">
        <v>672</v>
      </c>
      <c r="J136" s="130">
        <f>BK136</f>
        <v>1754132</v>
      </c>
      <c r="L136" s="127"/>
      <c r="M136" s="131"/>
      <c r="N136" s="132"/>
      <c r="O136" s="132"/>
      <c r="P136" s="133">
        <f>P137+P139+P141</f>
        <v>29.335000000000001</v>
      </c>
      <c r="Q136" s="132"/>
      <c r="R136" s="133">
        <f>R137+R139+R141</f>
        <v>0</v>
      </c>
      <c r="S136" s="132"/>
      <c r="T136" s="134">
        <f>T137+T139+T141</f>
        <v>11</v>
      </c>
      <c r="AR136" s="128" t="s">
        <v>79</v>
      </c>
      <c r="AT136" s="135" t="s">
        <v>70</v>
      </c>
      <c r="AU136" s="135" t="s">
        <v>71</v>
      </c>
      <c r="AY136" s="128" t="s">
        <v>130</v>
      </c>
      <c r="BK136" s="136">
        <f>BK137+BK139+BK141</f>
        <v>1754132</v>
      </c>
    </row>
    <row r="137" spans="1:65" s="12" customFormat="1" ht="22.9" customHeight="1">
      <c r="B137" s="127"/>
      <c r="D137" s="128" t="s">
        <v>70</v>
      </c>
      <c r="E137" s="137" t="s">
        <v>170</v>
      </c>
      <c r="F137" s="137" t="s">
        <v>673</v>
      </c>
      <c r="J137" s="138">
        <f>BK137</f>
        <v>13950</v>
      </c>
      <c r="L137" s="127"/>
      <c r="M137" s="131"/>
      <c r="N137" s="132"/>
      <c r="O137" s="132"/>
      <c r="P137" s="133">
        <f>P138</f>
        <v>29.335000000000001</v>
      </c>
      <c r="Q137" s="132"/>
      <c r="R137" s="133">
        <f>R138</f>
        <v>0</v>
      </c>
      <c r="S137" s="132"/>
      <c r="T137" s="134">
        <f>T138</f>
        <v>11</v>
      </c>
      <c r="AR137" s="128" t="s">
        <v>79</v>
      </c>
      <c r="AT137" s="135" t="s">
        <v>70</v>
      </c>
      <c r="AU137" s="135" t="s">
        <v>79</v>
      </c>
      <c r="AY137" s="128" t="s">
        <v>130</v>
      </c>
      <c r="BK137" s="136">
        <f>BK138</f>
        <v>13950</v>
      </c>
    </row>
    <row r="138" spans="1:65" s="2" customFormat="1" ht="37.9" customHeight="1">
      <c r="A138" s="27"/>
      <c r="B138" s="139"/>
      <c r="C138" s="154" t="s">
        <v>418</v>
      </c>
      <c r="D138" s="154" t="s">
        <v>263</v>
      </c>
      <c r="E138" s="155" t="s">
        <v>674</v>
      </c>
      <c r="F138" s="156" t="s">
        <v>675</v>
      </c>
      <c r="G138" s="157" t="s">
        <v>447</v>
      </c>
      <c r="H138" s="158">
        <v>5</v>
      </c>
      <c r="I138" s="159">
        <v>2790</v>
      </c>
      <c r="J138" s="159">
        <f>ROUND(I138*H138,2)</f>
        <v>13950</v>
      </c>
      <c r="K138" s="160"/>
      <c r="L138" s="28"/>
      <c r="M138" s="161" t="s">
        <v>1</v>
      </c>
      <c r="N138" s="162" t="s">
        <v>36</v>
      </c>
      <c r="O138" s="150">
        <v>5.867</v>
      </c>
      <c r="P138" s="150">
        <f>O138*H138</f>
        <v>29.335000000000001</v>
      </c>
      <c r="Q138" s="150">
        <v>0</v>
      </c>
      <c r="R138" s="150">
        <f>Q138*H138</f>
        <v>0</v>
      </c>
      <c r="S138" s="150">
        <v>2.2000000000000002</v>
      </c>
      <c r="T138" s="151">
        <f>S138*H138</f>
        <v>11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R138" s="152" t="s">
        <v>149</v>
      </c>
      <c r="AT138" s="152" t="s">
        <v>263</v>
      </c>
      <c r="AU138" s="152" t="s">
        <v>81</v>
      </c>
      <c r="AY138" s="15" t="s">
        <v>130</v>
      </c>
      <c r="BE138" s="153">
        <f>IF(N138="základní",J138,0)</f>
        <v>13950</v>
      </c>
      <c r="BF138" s="153">
        <f>IF(N138="snížená",J138,0)</f>
        <v>0</v>
      </c>
      <c r="BG138" s="153">
        <f>IF(N138="zákl. přenesená",J138,0)</f>
        <v>0</v>
      </c>
      <c r="BH138" s="153">
        <f>IF(N138="sníž. přenesená",J138,0)</f>
        <v>0</v>
      </c>
      <c r="BI138" s="153">
        <f>IF(N138="nulová",J138,0)</f>
        <v>0</v>
      </c>
      <c r="BJ138" s="15" t="s">
        <v>79</v>
      </c>
      <c r="BK138" s="153">
        <f>ROUND(I138*H138,2)</f>
        <v>13950</v>
      </c>
      <c r="BL138" s="15" t="s">
        <v>149</v>
      </c>
      <c r="BM138" s="152" t="s">
        <v>676</v>
      </c>
    </row>
    <row r="139" spans="1:65" s="12" customFormat="1" ht="22.9" customHeight="1">
      <c r="B139" s="127"/>
      <c r="D139" s="128" t="s">
        <v>70</v>
      </c>
      <c r="E139" s="137" t="s">
        <v>677</v>
      </c>
      <c r="F139" s="137" t="s">
        <v>678</v>
      </c>
      <c r="J139" s="138">
        <f>BK139</f>
        <v>85120</v>
      </c>
      <c r="L139" s="127"/>
      <c r="M139" s="131"/>
      <c r="N139" s="132"/>
      <c r="O139" s="132"/>
      <c r="P139" s="133">
        <f>P140</f>
        <v>0</v>
      </c>
      <c r="Q139" s="132"/>
      <c r="R139" s="133">
        <f>R140</f>
        <v>0</v>
      </c>
      <c r="S139" s="132"/>
      <c r="T139" s="134">
        <f>T140</f>
        <v>0</v>
      </c>
      <c r="AR139" s="128" t="s">
        <v>79</v>
      </c>
      <c r="AT139" s="135" t="s">
        <v>70</v>
      </c>
      <c r="AU139" s="135" t="s">
        <v>79</v>
      </c>
      <c r="AY139" s="128" t="s">
        <v>130</v>
      </c>
      <c r="BK139" s="136">
        <f>BK140</f>
        <v>85120</v>
      </c>
    </row>
    <row r="140" spans="1:65" s="2" customFormat="1" ht="24.2" customHeight="1">
      <c r="A140" s="27"/>
      <c r="B140" s="139"/>
      <c r="C140" s="154" t="s">
        <v>357</v>
      </c>
      <c r="D140" s="154" t="s">
        <v>263</v>
      </c>
      <c r="E140" s="155" t="s">
        <v>679</v>
      </c>
      <c r="F140" s="156" t="s">
        <v>680</v>
      </c>
      <c r="G140" s="157" t="s">
        <v>493</v>
      </c>
      <c r="H140" s="158">
        <v>64</v>
      </c>
      <c r="I140" s="159">
        <v>1330</v>
      </c>
      <c r="J140" s="159">
        <f>ROUND(I140*H140,2)</f>
        <v>85120</v>
      </c>
      <c r="K140" s="160"/>
      <c r="L140" s="28"/>
      <c r="M140" s="161" t="s">
        <v>1</v>
      </c>
      <c r="N140" s="162" t="s">
        <v>36</v>
      </c>
      <c r="O140" s="150">
        <v>0</v>
      </c>
      <c r="P140" s="150">
        <f>O140*H140</f>
        <v>0</v>
      </c>
      <c r="Q140" s="150">
        <v>0</v>
      </c>
      <c r="R140" s="150">
        <f>Q140*H140</f>
        <v>0</v>
      </c>
      <c r="S140" s="150">
        <v>0</v>
      </c>
      <c r="T140" s="151">
        <f>S140*H140</f>
        <v>0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R140" s="152" t="s">
        <v>149</v>
      </c>
      <c r="AT140" s="152" t="s">
        <v>263</v>
      </c>
      <c r="AU140" s="152" t="s">
        <v>81</v>
      </c>
      <c r="AY140" s="15" t="s">
        <v>130</v>
      </c>
      <c r="BE140" s="153">
        <f>IF(N140="základní",J140,0)</f>
        <v>85120</v>
      </c>
      <c r="BF140" s="153">
        <f>IF(N140="snížená",J140,0)</f>
        <v>0</v>
      </c>
      <c r="BG140" s="153">
        <f>IF(N140="zákl. přenesená",J140,0)</f>
        <v>0</v>
      </c>
      <c r="BH140" s="153">
        <f>IF(N140="sníž. přenesená",J140,0)</f>
        <v>0</v>
      </c>
      <c r="BI140" s="153">
        <f>IF(N140="nulová",J140,0)</f>
        <v>0</v>
      </c>
      <c r="BJ140" s="15" t="s">
        <v>79</v>
      </c>
      <c r="BK140" s="153">
        <f>ROUND(I140*H140,2)</f>
        <v>85120</v>
      </c>
      <c r="BL140" s="15" t="s">
        <v>149</v>
      </c>
      <c r="BM140" s="152" t="s">
        <v>681</v>
      </c>
    </row>
    <row r="141" spans="1:65" s="12" customFormat="1" ht="22.9" customHeight="1">
      <c r="B141" s="127"/>
      <c r="D141" s="128" t="s">
        <v>70</v>
      </c>
      <c r="E141" s="137" t="s">
        <v>682</v>
      </c>
      <c r="F141" s="137" t="s">
        <v>564</v>
      </c>
      <c r="J141" s="138">
        <f>BK141</f>
        <v>1655062</v>
      </c>
      <c r="L141" s="127"/>
      <c r="M141" s="131"/>
      <c r="N141" s="132"/>
      <c r="O141" s="132"/>
      <c r="P141" s="133">
        <f>P142</f>
        <v>0</v>
      </c>
      <c r="Q141" s="132"/>
      <c r="R141" s="133">
        <f>R142</f>
        <v>0</v>
      </c>
      <c r="S141" s="132"/>
      <c r="T141" s="134">
        <f>T142</f>
        <v>0</v>
      </c>
      <c r="AR141" s="128" t="s">
        <v>79</v>
      </c>
      <c r="AT141" s="135" t="s">
        <v>70</v>
      </c>
      <c r="AU141" s="135" t="s">
        <v>79</v>
      </c>
      <c r="AY141" s="128" t="s">
        <v>130</v>
      </c>
      <c r="BK141" s="136">
        <f>BK142</f>
        <v>1655062</v>
      </c>
    </row>
    <row r="142" spans="1:65" s="12" customFormat="1" ht="20.85" customHeight="1">
      <c r="B142" s="127"/>
      <c r="D142" s="128" t="s">
        <v>70</v>
      </c>
      <c r="E142" s="137" t="s">
        <v>683</v>
      </c>
      <c r="F142" s="137" t="s">
        <v>684</v>
      </c>
      <c r="J142" s="138">
        <f>BK142</f>
        <v>1655062</v>
      </c>
      <c r="L142" s="127"/>
      <c r="M142" s="131"/>
      <c r="N142" s="132"/>
      <c r="O142" s="132"/>
      <c r="P142" s="133">
        <f>SUM(P143:P149)</f>
        <v>0</v>
      </c>
      <c r="Q142" s="132"/>
      <c r="R142" s="133">
        <f>SUM(R143:R149)</f>
        <v>0</v>
      </c>
      <c r="S142" s="132"/>
      <c r="T142" s="134">
        <f>SUM(T143:T149)</f>
        <v>0</v>
      </c>
      <c r="AR142" s="128" t="s">
        <v>79</v>
      </c>
      <c r="AT142" s="135" t="s">
        <v>70</v>
      </c>
      <c r="AU142" s="135" t="s">
        <v>81</v>
      </c>
      <c r="AY142" s="128" t="s">
        <v>130</v>
      </c>
      <c r="BK142" s="136">
        <f>SUM(BK143:BK149)</f>
        <v>1655062</v>
      </c>
    </row>
    <row r="143" spans="1:65" s="2" customFormat="1" ht="16.5" customHeight="1">
      <c r="A143" s="27"/>
      <c r="B143" s="139"/>
      <c r="C143" s="140" t="s">
        <v>79</v>
      </c>
      <c r="D143" s="140" t="s">
        <v>135</v>
      </c>
      <c r="E143" s="141" t="s">
        <v>685</v>
      </c>
      <c r="F143" s="142" t="s">
        <v>686</v>
      </c>
      <c r="G143" s="143" t="s">
        <v>144</v>
      </c>
      <c r="H143" s="144">
        <v>1</v>
      </c>
      <c r="I143" s="145">
        <v>213002</v>
      </c>
      <c r="J143" s="145">
        <f t="shared" ref="J143:J149" si="0">ROUND(I143*H143,2)</f>
        <v>213002</v>
      </c>
      <c r="K143" s="146"/>
      <c r="L143" s="147"/>
      <c r="M143" s="148" t="s">
        <v>1</v>
      </c>
      <c r="N143" s="149" t="s">
        <v>36</v>
      </c>
      <c r="O143" s="150">
        <v>0</v>
      </c>
      <c r="P143" s="150">
        <f t="shared" ref="P143:P149" si="1">O143*H143</f>
        <v>0</v>
      </c>
      <c r="Q143" s="150">
        <v>0</v>
      </c>
      <c r="R143" s="150">
        <f t="shared" ref="R143:R149" si="2">Q143*H143</f>
        <v>0</v>
      </c>
      <c r="S143" s="150">
        <v>0</v>
      </c>
      <c r="T143" s="151">
        <f t="shared" ref="T143:T149" si="3">S143*H143</f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R143" s="152" t="s">
        <v>166</v>
      </c>
      <c r="AT143" s="152" t="s">
        <v>135</v>
      </c>
      <c r="AU143" s="152" t="s">
        <v>129</v>
      </c>
      <c r="AY143" s="15" t="s">
        <v>130</v>
      </c>
      <c r="BE143" s="153">
        <f t="shared" ref="BE143:BE149" si="4">IF(N143="základní",J143,0)</f>
        <v>213002</v>
      </c>
      <c r="BF143" s="153">
        <f t="shared" ref="BF143:BF149" si="5">IF(N143="snížená",J143,0)</f>
        <v>0</v>
      </c>
      <c r="BG143" s="153">
        <f t="shared" ref="BG143:BG149" si="6">IF(N143="zákl. přenesená",J143,0)</f>
        <v>0</v>
      </c>
      <c r="BH143" s="153">
        <f t="shared" ref="BH143:BH149" si="7">IF(N143="sníž. přenesená",J143,0)</f>
        <v>0</v>
      </c>
      <c r="BI143" s="153">
        <f t="shared" ref="BI143:BI149" si="8">IF(N143="nulová",J143,0)</f>
        <v>0</v>
      </c>
      <c r="BJ143" s="15" t="s">
        <v>79</v>
      </c>
      <c r="BK143" s="153">
        <f t="shared" ref="BK143:BK149" si="9">ROUND(I143*H143,2)</f>
        <v>213002</v>
      </c>
      <c r="BL143" s="15" t="s">
        <v>149</v>
      </c>
      <c r="BM143" s="152" t="s">
        <v>687</v>
      </c>
    </row>
    <row r="144" spans="1:65" s="2" customFormat="1" ht="16.5" customHeight="1">
      <c r="A144" s="27"/>
      <c r="B144" s="139"/>
      <c r="C144" s="140" t="s">
        <v>81</v>
      </c>
      <c r="D144" s="140" t="s">
        <v>135</v>
      </c>
      <c r="E144" s="141" t="s">
        <v>688</v>
      </c>
      <c r="F144" s="142" t="s">
        <v>689</v>
      </c>
      <c r="G144" s="143" t="s">
        <v>144</v>
      </c>
      <c r="H144" s="144">
        <v>1</v>
      </c>
      <c r="I144" s="145">
        <v>187909</v>
      </c>
      <c r="J144" s="145">
        <f t="shared" si="0"/>
        <v>187909</v>
      </c>
      <c r="K144" s="146"/>
      <c r="L144" s="147"/>
      <c r="M144" s="148" t="s">
        <v>1</v>
      </c>
      <c r="N144" s="149" t="s">
        <v>36</v>
      </c>
      <c r="O144" s="150">
        <v>0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R144" s="152" t="s">
        <v>166</v>
      </c>
      <c r="AT144" s="152" t="s">
        <v>135</v>
      </c>
      <c r="AU144" s="152" t="s">
        <v>129</v>
      </c>
      <c r="AY144" s="15" t="s">
        <v>130</v>
      </c>
      <c r="BE144" s="153">
        <f t="shared" si="4"/>
        <v>187909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5" t="s">
        <v>79</v>
      </c>
      <c r="BK144" s="153">
        <f t="shared" si="9"/>
        <v>187909</v>
      </c>
      <c r="BL144" s="15" t="s">
        <v>149</v>
      </c>
      <c r="BM144" s="152" t="s">
        <v>690</v>
      </c>
    </row>
    <row r="145" spans="1:65" s="2" customFormat="1" ht="16.5" customHeight="1">
      <c r="A145" s="27"/>
      <c r="B145" s="139"/>
      <c r="C145" s="140" t="s">
        <v>129</v>
      </c>
      <c r="D145" s="140" t="s">
        <v>135</v>
      </c>
      <c r="E145" s="141" t="s">
        <v>691</v>
      </c>
      <c r="F145" s="142" t="s">
        <v>692</v>
      </c>
      <c r="G145" s="143" t="s">
        <v>144</v>
      </c>
      <c r="H145" s="144">
        <v>1</v>
      </c>
      <c r="I145" s="145">
        <v>202724</v>
      </c>
      <c r="J145" s="145">
        <f t="shared" si="0"/>
        <v>202724</v>
      </c>
      <c r="K145" s="146"/>
      <c r="L145" s="147"/>
      <c r="M145" s="148" t="s">
        <v>1</v>
      </c>
      <c r="N145" s="149" t="s">
        <v>36</v>
      </c>
      <c r="O145" s="150">
        <v>0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R145" s="152" t="s">
        <v>166</v>
      </c>
      <c r="AT145" s="152" t="s">
        <v>135</v>
      </c>
      <c r="AU145" s="152" t="s">
        <v>129</v>
      </c>
      <c r="AY145" s="15" t="s">
        <v>130</v>
      </c>
      <c r="BE145" s="153">
        <f t="shared" si="4"/>
        <v>202724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5" t="s">
        <v>79</v>
      </c>
      <c r="BK145" s="153">
        <f t="shared" si="9"/>
        <v>202724</v>
      </c>
      <c r="BL145" s="15" t="s">
        <v>149</v>
      </c>
      <c r="BM145" s="152" t="s">
        <v>693</v>
      </c>
    </row>
    <row r="146" spans="1:65" s="2" customFormat="1" ht="16.5" customHeight="1">
      <c r="A146" s="27"/>
      <c r="B146" s="139"/>
      <c r="C146" s="140" t="s">
        <v>149</v>
      </c>
      <c r="D146" s="140" t="s">
        <v>135</v>
      </c>
      <c r="E146" s="141" t="s">
        <v>694</v>
      </c>
      <c r="F146" s="142" t="s">
        <v>695</v>
      </c>
      <c r="G146" s="143" t="s">
        <v>144</v>
      </c>
      <c r="H146" s="144">
        <v>1</v>
      </c>
      <c r="I146" s="145">
        <v>216589</v>
      </c>
      <c r="J146" s="145">
        <f t="shared" si="0"/>
        <v>216589</v>
      </c>
      <c r="K146" s="146"/>
      <c r="L146" s="147"/>
      <c r="M146" s="148" t="s">
        <v>1</v>
      </c>
      <c r="N146" s="149" t="s">
        <v>36</v>
      </c>
      <c r="O146" s="150">
        <v>0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R146" s="152" t="s">
        <v>166</v>
      </c>
      <c r="AT146" s="152" t="s">
        <v>135</v>
      </c>
      <c r="AU146" s="152" t="s">
        <v>129</v>
      </c>
      <c r="AY146" s="15" t="s">
        <v>130</v>
      </c>
      <c r="BE146" s="153">
        <f t="shared" si="4"/>
        <v>216589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5" t="s">
        <v>79</v>
      </c>
      <c r="BK146" s="153">
        <f t="shared" si="9"/>
        <v>216589</v>
      </c>
      <c r="BL146" s="15" t="s">
        <v>149</v>
      </c>
      <c r="BM146" s="152" t="s">
        <v>696</v>
      </c>
    </row>
    <row r="147" spans="1:65" s="2" customFormat="1" ht="16.5" customHeight="1">
      <c r="A147" s="27"/>
      <c r="B147" s="139"/>
      <c r="C147" s="140" t="s">
        <v>153</v>
      </c>
      <c r="D147" s="140" t="s">
        <v>135</v>
      </c>
      <c r="E147" s="141" t="s">
        <v>697</v>
      </c>
      <c r="F147" s="142" t="s">
        <v>698</v>
      </c>
      <c r="G147" s="143" t="s">
        <v>144</v>
      </c>
      <c r="H147" s="144">
        <v>1</v>
      </c>
      <c r="I147" s="145">
        <v>755849</v>
      </c>
      <c r="J147" s="145">
        <f t="shared" si="0"/>
        <v>755849</v>
      </c>
      <c r="K147" s="146"/>
      <c r="L147" s="147"/>
      <c r="M147" s="148" t="s">
        <v>1</v>
      </c>
      <c r="N147" s="149" t="s">
        <v>36</v>
      </c>
      <c r="O147" s="150">
        <v>0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R147" s="152" t="s">
        <v>166</v>
      </c>
      <c r="AT147" s="152" t="s">
        <v>135</v>
      </c>
      <c r="AU147" s="152" t="s">
        <v>129</v>
      </c>
      <c r="AY147" s="15" t="s">
        <v>130</v>
      </c>
      <c r="BE147" s="153">
        <f t="shared" si="4"/>
        <v>755849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5" t="s">
        <v>79</v>
      </c>
      <c r="BK147" s="153">
        <f t="shared" si="9"/>
        <v>755849</v>
      </c>
      <c r="BL147" s="15" t="s">
        <v>149</v>
      </c>
      <c r="BM147" s="152" t="s">
        <v>699</v>
      </c>
    </row>
    <row r="148" spans="1:65" s="2" customFormat="1" ht="16.5" customHeight="1">
      <c r="A148" s="27"/>
      <c r="B148" s="139"/>
      <c r="C148" s="140" t="s">
        <v>174</v>
      </c>
      <c r="D148" s="140" t="s">
        <v>135</v>
      </c>
      <c r="E148" s="141" t="s">
        <v>700</v>
      </c>
      <c r="F148" s="142" t="s">
        <v>701</v>
      </c>
      <c r="G148" s="143" t="s">
        <v>144</v>
      </c>
      <c r="H148" s="144">
        <v>1</v>
      </c>
      <c r="I148" s="145">
        <v>32549</v>
      </c>
      <c r="J148" s="145">
        <f t="shared" si="0"/>
        <v>32549</v>
      </c>
      <c r="K148" s="146"/>
      <c r="L148" s="147"/>
      <c r="M148" s="148" t="s">
        <v>1</v>
      </c>
      <c r="N148" s="149" t="s">
        <v>36</v>
      </c>
      <c r="O148" s="150">
        <v>0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R148" s="152" t="s">
        <v>166</v>
      </c>
      <c r="AT148" s="152" t="s">
        <v>135</v>
      </c>
      <c r="AU148" s="152" t="s">
        <v>129</v>
      </c>
      <c r="AY148" s="15" t="s">
        <v>130</v>
      </c>
      <c r="BE148" s="153">
        <f t="shared" si="4"/>
        <v>32549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5" t="s">
        <v>79</v>
      </c>
      <c r="BK148" s="153">
        <f t="shared" si="9"/>
        <v>32549</v>
      </c>
      <c r="BL148" s="15" t="s">
        <v>149</v>
      </c>
      <c r="BM148" s="152" t="s">
        <v>702</v>
      </c>
    </row>
    <row r="149" spans="1:65" s="2" customFormat="1" ht="16.5" customHeight="1">
      <c r="A149" s="27"/>
      <c r="B149" s="139"/>
      <c r="C149" s="140" t="s">
        <v>197</v>
      </c>
      <c r="D149" s="140" t="s">
        <v>135</v>
      </c>
      <c r="E149" s="141" t="s">
        <v>703</v>
      </c>
      <c r="F149" s="142" t="s">
        <v>704</v>
      </c>
      <c r="G149" s="143" t="s">
        <v>144</v>
      </c>
      <c r="H149" s="144">
        <v>1</v>
      </c>
      <c r="I149" s="145">
        <v>46440</v>
      </c>
      <c r="J149" s="145">
        <f t="shared" si="0"/>
        <v>46440</v>
      </c>
      <c r="K149" s="146"/>
      <c r="L149" s="147"/>
      <c r="M149" s="148" t="s">
        <v>1</v>
      </c>
      <c r="N149" s="149" t="s">
        <v>36</v>
      </c>
      <c r="O149" s="150">
        <v>0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R149" s="152" t="s">
        <v>166</v>
      </c>
      <c r="AT149" s="152" t="s">
        <v>135</v>
      </c>
      <c r="AU149" s="152" t="s">
        <v>129</v>
      </c>
      <c r="AY149" s="15" t="s">
        <v>130</v>
      </c>
      <c r="BE149" s="153">
        <f t="shared" si="4"/>
        <v>46440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5" t="s">
        <v>79</v>
      </c>
      <c r="BK149" s="153">
        <f t="shared" si="9"/>
        <v>46440</v>
      </c>
      <c r="BL149" s="15" t="s">
        <v>149</v>
      </c>
      <c r="BM149" s="152" t="s">
        <v>705</v>
      </c>
    </row>
    <row r="150" spans="1:65" s="12" customFormat="1" ht="25.9" customHeight="1">
      <c r="B150" s="127"/>
      <c r="D150" s="128" t="s">
        <v>70</v>
      </c>
      <c r="E150" s="129" t="s">
        <v>706</v>
      </c>
      <c r="F150" s="129" t="s">
        <v>707</v>
      </c>
      <c r="J150" s="130">
        <f>BK150</f>
        <v>45070</v>
      </c>
      <c r="L150" s="127"/>
      <c r="M150" s="131"/>
      <c r="N150" s="132"/>
      <c r="O150" s="132"/>
      <c r="P150" s="133">
        <f>P151+P157</f>
        <v>103.34</v>
      </c>
      <c r="Q150" s="132"/>
      <c r="R150" s="133">
        <f>R151+R157</f>
        <v>0</v>
      </c>
      <c r="S150" s="132"/>
      <c r="T150" s="134">
        <f>T151+T157</f>
        <v>0</v>
      </c>
      <c r="AR150" s="128" t="s">
        <v>81</v>
      </c>
      <c r="AT150" s="135" t="s">
        <v>70</v>
      </c>
      <c r="AU150" s="135" t="s">
        <v>71</v>
      </c>
      <c r="AY150" s="128" t="s">
        <v>130</v>
      </c>
      <c r="BK150" s="136">
        <f>BK151+BK157</f>
        <v>45070</v>
      </c>
    </row>
    <row r="151" spans="1:65" s="12" customFormat="1" ht="22.9" customHeight="1">
      <c r="B151" s="127"/>
      <c r="D151" s="128" t="s">
        <v>70</v>
      </c>
      <c r="E151" s="137" t="s">
        <v>269</v>
      </c>
      <c r="F151" s="137" t="s">
        <v>270</v>
      </c>
      <c r="J151" s="138">
        <f>BK151</f>
        <v>40990</v>
      </c>
      <c r="L151" s="127"/>
      <c r="M151" s="131"/>
      <c r="N151" s="132"/>
      <c r="O151" s="132"/>
      <c r="P151" s="133">
        <f>SUM(P152:P156)</f>
        <v>95.69</v>
      </c>
      <c r="Q151" s="132"/>
      <c r="R151" s="133">
        <f>SUM(R152:R156)</f>
        <v>0</v>
      </c>
      <c r="S151" s="132"/>
      <c r="T151" s="134">
        <f>SUM(T152:T156)</f>
        <v>0</v>
      </c>
      <c r="AR151" s="128" t="s">
        <v>81</v>
      </c>
      <c r="AT151" s="135" t="s">
        <v>70</v>
      </c>
      <c r="AU151" s="135" t="s">
        <v>79</v>
      </c>
      <c r="AY151" s="128" t="s">
        <v>130</v>
      </c>
      <c r="BK151" s="136">
        <f>SUM(BK152:BK156)</f>
        <v>40990</v>
      </c>
    </row>
    <row r="152" spans="1:65" s="2" customFormat="1" ht="37.9" customHeight="1">
      <c r="A152" s="27"/>
      <c r="B152" s="139"/>
      <c r="C152" s="154" t="s">
        <v>333</v>
      </c>
      <c r="D152" s="154" t="s">
        <v>263</v>
      </c>
      <c r="E152" s="155" t="s">
        <v>374</v>
      </c>
      <c r="F152" s="156" t="s">
        <v>375</v>
      </c>
      <c r="G152" s="157" t="s">
        <v>156</v>
      </c>
      <c r="H152" s="158">
        <v>120</v>
      </c>
      <c r="I152" s="159">
        <v>31.6</v>
      </c>
      <c r="J152" s="159">
        <f>ROUND(I152*H152,2)</f>
        <v>3792</v>
      </c>
      <c r="K152" s="160"/>
      <c r="L152" s="28"/>
      <c r="M152" s="161" t="s">
        <v>1</v>
      </c>
      <c r="N152" s="162" t="s">
        <v>36</v>
      </c>
      <c r="O152" s="150">
        <v>7.5999999999999998E-2</v>
      </c>
      <c r="P152" s="150">
        <f>O152*H152</f>
        <v>9.1199999999999992</v>
      </c>
      <c r="Q152" s="150">
        <v>0</v>
      </c>
      <c r="R152" s="150">
        <f>Q152*H152</f>
        <v>0</v>
      </c>
      <c r="S152" s="150">
        <v>0</v>
      </c>
      <c r="T152" s="151">
        <f>S152*H152</f>
        <v>0</v>
      </c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R152" s="152" t="s">
        <v>140</v>
      </c>
      <c r="AT152" s="152" t="s">
        <v>263</v>
      </c>
      <c r="AU152" s="152" t="s">
        <v>81</v>
      </c>
      <c r="AY152" s="15" t="s">
        <v>130</v>
      </c>
      <c r="BE152" s="153">
        <f>IF(N152="základní",J152,0)</f>
        <v>3792</v>
      </c>
      <c r="BF152" s="153">
        <f>IF(N152="snížená",J152,0)</f>
        <v>0</v>
      </c>
      <c r="BG152" s="153">
        <f>IF(N152="zákl. přenesená",J152,0)</f>
        <v>0</v>
      </c>
      <c r="BH152" s="153">
        <f>IF(N152="sníž. přenesená",J152,0)</f>
        <v>0</v>
      </c>
      <c r="BI152" s="153">
        <f>IF(N152="nulová",J152,0)</f>
        <v>0</v>
      </c>
      <c r="BJ152" s="15" t="s">
        <v>79</v>
      </c>
      <c r="BK152" s="153">
        <f>ROUND(I152*H152,2)</f>
        <v>3792</v>
      </c>
      <c r="BL152" s="15" t="s">
        <v>140</v>
      </c>
      <c r="BM152" s="152" t="s">
        <v>708</v>
      </c>
    </row>
    <row r="153" spans="1:65" s="2" customFormat="1" ht="24.2" customHeight="1">
      <c r="A153" s="27"/>
      <c r="B153" s="139"/>
      <c r="C153" s="154" t="s">
        <v>341</v>
      </c>
      <c r="D153" s="154" t="s">
        <v>263</v>
      </c>
      <c r="E153" s="155" t="s">
        <v>386</v>
      </c>
      <c r="F153" s="156" t="s">
        <v>387</v>
      </c>
      <c r="G153" s="157" t="s">
        <v>286</v>
      </c>
      <c r="H153" s="158">
        <v>114</v>
      </c>
      <c r="I153" s="159">
        <v>146</v>
      </c>
      <c r="J153" s="159">
        <f>ROUND(I153*H153,2)</f>
        <v>16644</v>
      </c>
      <c r="K153" s="160"/>
      <c r="L153" s="28"/>
      <c r="M153" s="161" t="s">
        <v>1</v>
      </c>
      <c r="N153" s="162" t="s">
        <v>36</v>
      </c>
      <c r="O153" s="150">
        <v>0.35199999999999998</v>
      </c>
      <c r="P153" s="150">
        <f>O153*H153</f>
        <v>40.128</v>
      </c>
      <c r="Q153" s="150">
        <v>0</v>
      </c>
      <c r="R153" s="150">
        <f>Q153*H153</f>
        <v>0</v>
      </c>
      <c r="S153" s="150">
        <v>0</v>
      </c>
      <c r="T153" s="151">
        <f>S153*H153</f>
        <v>0</v>
      </c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R153" s="152" t="s">
        <v>140</v>
      </c>
      <c r="AT153" s="152" t="s">
        <v>263</v>
      </c>
      <c r="AU153" s="152" t="s">
        <v>81</v>
      </c>
      <c r="AY153" s="15" t="s">
        <v>130</v>
      </c>
      <c r="BE153" s="153">
        <f>IF(N153="základní",J153,0)</f>
        <v>16644</v>
      </c>
      <c r="BF153" s="153">
        <f>IF(N153="snížená",J153,0)</f>
        <v>0</v>
      </c>
      <c r="BG153" s="153">
        <f>IF(N153="zákl. přenesená",J153,0)</f>
        <v>0</v>
      </c>
      <c r="BH153" s="153">
        <f>IF(N153="sníž. přenesená",J153,0)</f>
        <v>0</v>
      </c>
      <c r="BI153" s="153">
        <f>IF(N153="nulová",J153,0)</f>
        <v>0</v>
      </c>
      <c r="BJ153" s="15" t="s">
        <v>79</v>
      </c>
      <c r="BK153" s="153">
        <f>ROUND(I153*H153,2)</f>
        <v>16644</v>
      </c>
      <c r="BL153" s="15" t="s">
        <v>140</v>
      </c>
      <c r="BM153" s="152" t="s">
        <v>709</v>
      </c>
    </row>
    <row r="154" spans="1:65" s="2" customFormat="1" ht="33" customHeight="1">
      <c r="A154" s="27"/>
      <c r="B154" s="139"/>
      <c r="C154" s="154" t="s">
        <v>422</v>
      </c>
      <c r="D154" s="154" t="s">
        <v>263</v>
      </c>
      <c r="E154" s="155" t="s">
        <v>710</v>
      </c>
      <c r="F154" s="156" t="s">
        <v>711</v>
      </c>
      <c r="G154" s="157" t="s">
        <v>156</v>
      </c>
      <c r="H154" s="158">
        <v>378</v>
      </c>
      <c r="I154" s="159">
        <v>50.5</v>
      </c>
      <c r="J154" s="159">
        <f>ROUND(I154*H154,2)</f>
        <v>19089</v>
      </c>
      <c r="K154" s="160"/>
      <c r="L154" s="28"/>
      <c r="M154" s="161" t="s">
        <v>1</v>
      </c>
      <c r="N154" s="162" t="s">
        <v>36</v>
      </c>
      <c r="O154" s="150">
        <v>0.114</v>
      </c>
      <c r="P154" s="150">
        <f>O154*H154</f>
        <v>43.091999999999999</v>
      </c>
      <c r="Q154" s="150">
        <v>0</v>
      </c>
      <c r="R154" s="150">
        <f>Q154*H154</f>
        <v>0</v>
      </c>
      <c r="S154" s="150">
        <v>0</v>
      </c>
      <c r="T154" s="151">
        <f>S154*H154</f>
        <v>0</v>
      </c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R154" s="152" t="s">
        <v>197</v>
      </c>
      <c r="AT154" s="152" t="s">
        <v>263</v>
      </c>
      <c r="AU154" s="152" t="s">
        <v>81</v>
      </c>
      <c r="AY154" s="15" t="s">
        <v>130</v>
      </c>
      <c r="BE154" s="153">
        <f>IF(N154="základní",J154,0)</f>
        <v>19089</v>
      </c>
      <c r="BF154" s="153">
        <f>IF(N154="snížená",J154,0)</f>
        <v>0</v>
      </c>
      <c r="BG154" s="153">
        <f>IF(N154="zákl. přenesená",J154,0)</f>
        <v>0</v>
      </c>
      <c r="BH154" s="153">
        <f>IF(N154="sníž. přenesená",J154,0)</f>
        <v>0</v>
      </c>
      <c r="BI154" s="153">
        <f>IF(N154="nulová",J154,0)</f>
        <v>0</v>
      </c>
      <c r="BJ154" s="15" t="s">
        <v>79</v>
      </c>
      <c r="BK154" s="153">
        <f>ROUND(I154*H154,2)</f>
        <v>19089</v>
      </c>
      <c r="BL154" s="15" t="s">
        <v>197</v>
      </c>
      <c r="BM154" s="152" t="s">
        <v>712</v>
      </c>
    </row>
    <row r="155" spans="1:65" s="2" customFormat="1" ht="24.2" customHeight="1">
      <c r="A155" s="27"/>
      <c r="B155" s="139"/>
      <c r="C155" s="154" t="s">
        <v>444</v>
      </c>
      <c r="D155" s="154" t="s">
        <v>263</v>
      </c>
      <c r="E155" s="155" t="s">
        <v>289</v>
      </c>
      <c r="F155" s="156" t="s">
        <v>290</v>
      </c>
      <c r="G155" s="157" t="s">
        <v>286</v>
      </c>
      <c r="H155" s="158">
        <v>100</v>
      </c>
      <c r="I155" s="159">
        <v>11.5</v>
      </c>
      <c r="J155" s="159">
        <f>ROUND(I155*H155,2)</f>
        <v>1150</v>
      </c>
      <c r="K155" s="160"/>
      <c r="L155" s="28"/>
      <c r="M155" s="161" t="s">
        <v>1</v>
      </c>
      <c r="N155" s="162" t="s">
        <v>36</v>
      </c>
      <c r="O155" s="150">
        <v>2.5999999999999999E-2</v>
      </c>
      <c r="P155" s="150">
        <f>O155*H155</f>
        <v>2.6</v>
      </c>
      <c r="Q155" s="150">
        <v>0</v>
      </c>
      <c r="R155" s="150">
        <f>Q155*H155</f>
        <v>0</v>
      </c>
      <c r="S155" s="150">
        <v>0</v>
      </c>
      <c r="T155" s="151">
        <f>S155*H155</f>
        <v>0</v>
      </c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R155" s="152" t="s">
        <v>197</v>
      </c>
      <c r="AT155" s="152" t="s">
        <v>263</v>
      </c>
      <c r="AU155" s="152" t="s">
        <v>81</v>
      </c>
      <c r="AY155" s="15" t="s">
        <v>130</v>
      </c>
      <c r="BE155" s="153">
        <f>IF(N155="základní",J155,0)</f>
        <v>1150</v>
      </c>
      <c r="BF155" s="153">
        <f>IF(N155="snížená",J155,0)</f>
        <v>0</v>
      </c>
      <c r="BG155" s="153">
        <f>IF(N155="zákl. přenesená",J155,0)</f>
        <v>0</v>
      </c>
      <c r="BH155" s="153">
        <f>IF(N155="sníž. přenesená",J155,0)</f>
        <v>0</v>
      </c>
      <c r="BI155" s="153">
        <f>IF(N155="nulová",J155,0)</f>
        <v>0</v>
      </c>
      <c r="BJ155" s="15" t="s">
        <v>79</v>
      </c>
      <c r="BK155" s="153">
        <f>ROUND(I155*H155,2)</f>
        <v>1150</v>
      </c>
      <c r="BL155" s="15" t="s">
        <v>197</v>
      </c>
      <c r="BM155" s="152" t="s">
        <v>713</v>
      </c>
    </row>
    <row r="156" spans="1:65" s="2" customFormat="1" ht="24.2" customHeight="1">
      <c r="A156" s="27"/>
      <c r="B156" s="139"/>
      <c r="C156" s="154" t="s">
        <v>414</v>
      </c>
      <c r="D156" s="154" t="s">
        <v>263</v>
      </c>
      <c r="E156" s="155" t="s">
        <v>578</v>
      </c>
      <c r="F156" s="156" t="s">
        <v>579</v>
      </c>
      <c r="G156" s="157" t="s">
        <v>286</v>
      </c>
      <c r="H156" s="158">
        <v>30</v>
      </c>
      <c r="I156" s="159">
        <v>10.5</v>
      </c>
      <c r="J156" s="159">
        <f>ROUND(I156*H156,2)</f>
        <v>315</v>
      </c>
      <c r="K156" s="160"/>
      <c r="L156" s="28"/>
      <c r="M156" s="161" t="s">
        <v>1</v>
      </c>
      <c r="N156" s="162" t="s">
        <v>36</v>
      </c>
      <c r="O156" s="150">
        <v>2.5000000000000001E-2</v>
      </c>
      <c r="P156" s="150">
        <f>O156*H156</f>
        <v>0.75</v>
      </c>
      <c r="Q156" s="150">
        <v>0</v>
      </c>
      <c r="R156" s="150">
        <f>Q156*H156</f>
        <v>0</v>
      </c>
      <c r="S156" s="150">
        <v>0</v>
      </c>
      <c r="T156" s="151">
        <f>S156*H156</f>
        <v>0</v>
      </c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R156" s="152" t="s">
        <v>197</v>
      </c>
      <c r="AT156" s="152" t="s">
        <v>263</v>
      </c>
      <c r="AU156" s="152" t="s">
        <v>81</v>
      </c>
      <c r="AY156" s="15" t="s">
        <v>130</v>
      </c>
      <c r="BE156" s="153">
        <f>IF(N156="základní",J156,0)</f>
        <v>315</v>
      </c>
      <c r="BF156" s="153">
        <f>IF(N156="snížená",J156,0)</f>
        <v>0</v>
      </c>
      <c r="BG156" s="153">
        <f>IF(N156="zákl. přenesená",J156,0)</f>
        <v>0</v>
      </c>
      <c r="BH156" s="153">
        <f>IF(N156="sníž. přenesená",J156,0)</f>
        <v>0</v>
      </c>
      <c r="BI156" s="153">
        <f>IF(N156="nulová",J156,0)</f>
        <v>0</v>
      </c>
      <c r="BJ156" s="15" t="s">
        <v>79</v>
      </c>
      <c r="BK156" s="153">
        <f>ROUND(I156*H156,2)</f>
        <v>315</v>
      </c>
      <c r="BL156" s="15" t="s">
        <v>197</v>
      </c>
      <c r="BM156" s="152" t="s">
        <v>714</v>
      </c>
    </row>
    <row r="157" spans="1:65" s="12" customFormat="1" ht="22.9" customHeight="1">
      <c r="B157" s="127"/>
      <c r="D157" s="128" t="s">
        <v>70</v>
      </c>
      <c r="E157" s="137" t="s">
        <v>715</v>
      </c>
      <c r="F157" s="137" t="s">
        <v>716</v>
      </c>
      <c r="J157" s="138">
        <f>BK157</f>
        <v>4080</v>
      </c>
      <c r="L157" s="127"/>
      <c r="M157" s="131"/>
      <c r="N157" s="132"/>
      <c r="O157" s="132"/>
      <c r="P157" s="133">
        <f>P158</f>
        <v>7.65</v>
      </c>
      <c r="Q157" s="132"/>
      <c r="R157" s="133">
        <f>R158</f>
        <v>0</v>
      </c>
      <c r="S157" s="132"/>
      <c r="T157" s="134">
        <f>T158</f>
        <v>0</v>
      </c>
      <c r="AR157" s="128" t="s">
        <v>81</v>
      </c>
      <c r="AT157" s="135" t="s">
        <v>70</v>
      </c>
      <c r="AU157" s="135" t="s">
        <v>79</v>
      </c>
      <c r="AY157" s="128" t="s">
        <v>130</v>
      </c>
      <c r="BK157" s="136">
        <f>BK158</f>
        <v>4080</v>
      </c>
    </row>
    <row r="158" spans="1:65" s="2" customFormat="1" ht="24.2" customHeight="1">
      <c r="A158" s="27"/>
      <c r="B158" s="139"/>
      <c r="C158" s="154" t="s">
        <v>438</v>
      </c>
      <c r="D158" s="154" t="s">
        <v>263</v>
      </c>
      <c r="E158" s="155" t="s">
        <v>717</v>
      </c>
      <c r="F158" s="156" t="s">
        <v>718</v>
      </c>
      <c r="G158" s="157" t="s">
        <v>156</v>
      </c>
      <c r="H158" s="158">
        <v>17</v>
      </c>
      <c r="I158" s="159">
        <v>240</v>
      </c>
      <c r="J158" s="159">
        <f>ROUND(I158*H158,2)</f>
        <v>4080</v>
      </c>
      <c r="K158" s="160"/>
      <c r="L158" s="28"/>
      <c r="M158" s="161" t="s">
        <v>1</v>
      </c>
      <c r="N158" s="162" t="s">
        <v>36</v>
      </c>
      <c r="O158" s="150">
        <v>0.45</v>
      </c>
      <c r="P158" s="150">
        <f>O158*H158</f>
        <v>7.65</v>
      </c>
      <c r="Q158" s="150">
        <v>0</v>
      </c>
      <c r="R158" s="150">
        <f>Q158*H158</f>
        <v>0</v>
      </c>
      <c r="S158" s="150">
        <v>0</v>
      </c>
      <c r="T158" s="151">
        <f>S158*H158</f>
        <v>0</v>
      </c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R158" s="152" t="s">
        <v>197</v>
      </c>
      <c r="AT158" s="152" t="s">
        <v>263</v>
      </c>
      <c r="AU158" s="152" t="s">
        <v>81</v>
      </c>
      <c r="AY158" s="15" t="s">
        <v>130</v>
      </c>
      <c r="BE158" s="153">
        <f>IF(N158="základní",J158,0)</f>
        <v>4080</v>
      </c>
      <c r="BF158" s="153">
        <f>IF(N158="snížená",J158,0)</f>
        <v>0</v>
      </c>
      <c r="BG158" s="153">
        <f>IF(N158="zákl. přenesená",J158,0)</f>
        <v>0</v>
      </c>
      <c r="BH158" s="153">
        <f>IF(N158="sníž. přenesená",J158,0)</f>
        <v>0</v>
      </c>
      <c r="BI158" s="153">
        <f>IF(N158="nulová",J158,0)</f>
        <v>0</v>
      </c>
      <c r="BJ158" s="15" t="s">
        <v>79</v>
      </c>
      <c r="BK158" s="153">
        <f>ROUND(I158*H158,2)</f>
        <v>4080</v>
      </c>
      <c r="BL158" s="15" t="s">
        <v>197</v>
      </c>
      <c r="BM158" s="152" t="s">
        <v>719</v>
      </c>
    </row>
    <row r="159" spans="1:65" s="12" customFormat="1" ht="25.9" customHeight="1">
      <c r="B159" s="127"/>
      <c r="D159" s="128" t="s">
        <v>70</v>
      </c>
      <c r="E159" s="129" t="s">
        <v>135</v>
      </c>
      <c r="F159" s="129" t="s">
        <v>562</v>
      </c>
      <c r="J159" s="130">
        <f>BK159</f>
        <v>741687.44</v>
      </c>
      <c r="L159" s="127"/>
      <c r="M159" s="131"/>
      <c r="N159" s="132"/>
      <c r="O159" s="132"/>
      <c r="P159" s="133">
        <f>P160+P162+P173+P206+P207</f>
        <v>645.6869539999999</v>
      </c>
      <c r="Q159" s="132"/>
      <c r="R159" s="133">
        <f>R160+R162+R173+R206+R207</f>
        <v>0.37619000000000002</v>
      </c>
      <c r="S159" s="132"/>
      <c r="T159" s="134">
        <f>T160+T162+T173+T206+T207</f>
        <v>0</v>
      </c>
      <c r="AR159" s="128" t="s">
        <v>129</v>
      </c>
      <c r="AT159" s="135" t="s">
        <v>70</v>
      </c>
      <c r="AU159" s="135" t="s">
        <v>71</v>
      </c>
      <c r="AY159" s="128" t="s">
        <v>130</v>
      </c>
      <c r="BK159" s="136">
        <f>BK160+BK162+BK173+BK206+BK207</f>
        <v>741687.44</v>
      </c>
    </row>
    <row r="160" spans="1:65" s="12" customFormat="1" ht="22.9" customHeight="1">
      <c r="B160" s="127"/>
      <c r="D160" s="128" t="s">
        <v>70</v>
      </c>
      <c r="E160" s="137" t="s">
        <v>720</v>
      </c>
      <c r="F160" s="137" t="s">
        <v>721</v>
      </c>
      <c r="J160" s="138">
        <f>BK160</f>
        <v>54600</v>
      </c>
      <c r="L160" s="127"/>
      <c r="M160" s="131"/>
      <c r="N160" s="132"/>
      <c r="O160" s="132"/>
      <c r="P160" s="133">
        <f>P161</f>
        <v>95.525999999999996</v>
      </c>
      <c r="Q160" s="132"/>
      <c r="R160" s="133">
        <f>R161</f>
        <v>0</v>
      </c>
      <c r="S160" s="132"/>
      <c r="T160" s="134">
        <f>T161</f>
        <v>0</v>
      </c>
      <c r="AR160" s="128" t="s">
        <v>129</v>
      </c>
      <c r="AT160" s="135" t="s">
        <v>70</v>
      </c>
      <c r="AU160" s="135" t="s">
        <v>79</v>
      </c>
      <c r="AY160" s="128" t="s">
        <v>130</v>
      </c>
      <c r="BK160" s="136">
        <f>BK161</f>
        <v>54600</v>
      </c>
    </row>
    <row r="161" spans="1:65" s="2" customFormat="1" ht="37.9" customHeight="1">
      <c r="A161" s="27"/>
      <c r="B161" s="139"/>
      <c r="C161" s="154" t="s">
        <v>395</v>
      </c>
      <c r="D161" s="154" t="s">
        <v>263</v>
      </c>
      <c r="E161" s="155" t="s">
        <v>539</v>
      </c>
      <c r="F161" s="156" t="s">
        <v>722</v>
      </c>
      <c r="G161" s="157" t="s">
        <v>286</v>
      </c>
      <c r="H161" s="158">
        <v>3</v>
      </c>
      <c r="I161" s="159">
        <v>18200</v>
      </c>
      <c r="J161" s="159">
        <f>ROUND(I161*H161,2)</f>
        <v>54600</v>
      </c>
      <c r="K161" s="160"/>
      <c r="L161" s="28"/>
      <c r="M161" s="161" t="s">
        <v>1</v>
      </c>
      <c r="N161" s="162" t="s">
        <v>36</v>
      </c>
      <c r="O161" s="150">
        <v>31.841999999999999</v>
      </c>
      <c r="P161" s="150">
        <f>O161*H161</f>
        <v>95.525999999999996</v>
      </c>
      <c r="Q161" s="150">
        <v>0</v>
      </c>
      <c r="R161" s="150">
        <f>Q161*H161</f>
        <v>0</v>
      </c>
      <c r="S161" s="150">
        <v>0</v>
      </c>
      <c r="T161" s="151">
        <f>S161*H161</f>
        <v>0</v>
      </c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R161" s="152" t="s">
        <v>140</v>
      </c>
      <c r="AT161" s="152" t="s">
        <v>263</v>
      </c>
      <c r="AU161" s="152" t="s">
        <v>81</v>
      </c>
      <c r="AY161" s="15" t="s">
        <v>130</v>
      </c>
      <c r="BE161" s="153">
        <f>IF(N161="základní",J161,0)</f>
        <v>54600</v>
      </c>
      <c r="BF161" s="153">
        <f>IF(N161="snížená",J161,0)</f>
        <v>0</v>
      </c>
      <c r="BG161" s="153">
        <f>IF(N161="zákl. přenesená",J161,0)</f>
        <v>0</v>
      </c>
      <c r="BH161" s="153">
        <f>IF(N161="sníž. přenesená",J161,0)</f>
        <v>0</v>
      </c>
      <c r="BI161" s="153">
        <f>IF(N161="nulová",J161,0)</f>
        <v>0</v>
      </c>
      <c r="BJ161" s="15" t="s">
        <v>79</v>
      </c>
      <c r="BK161" s="153">
        <f>ROUND(I161*H161,2)</f>
        <v>54600</v>
      </c>
      <c r="BL161" s="15" t="s">
        <v>140</v>
      </c>
      <c r="BM161" s="152" t="s">
        <v>723</v>
      </c>
    </row>
    <row r="162" spans="1:65" s="12" customFormat="1" ht="22.9" customHeight="1">
      <c r="B162" s="127"/>
      <c r="D162" s="128" t="s">
        <v>70</v>
      </c>
      <c r="E162" s="137" t="s">
        <v>442</v>
      </c>
      <c r="F162" s="137" t="s">
        <v>443</v>
      </c>
      <c r="J162" s="138">
        <f>BK162</f>
        <v>280365.51</v>
      </c>
      <c r="L162" s="127"/>
      <c r="M162" s="131"/>
      <c r="N162" s="132"/>
      <c r="O162" s="132"/>
      <c r="P162" s="133">
        <f>SUM(P163:P172)</f>
        <v>428.92095399999988</v>
      </c>
      <c r="Q162" s="132"/>
      <c r="R162" s="133">
        <f>SUM(R163:R172)</f>
        <v>0.37619000000000002</v>
      </c>
      <c r="S162" s="132"/>
      <c r="T162" s="134">
        <f>SUM(T163:T172)</f>
        <v>0</v>
      </c>
      <c r="AR162" s="128" t="s">
        <v>129</v>
      </c>
      <c r="AT162" s="135" t="s">
        <v>70</v>
      </c>
      <c r="AU162" s="135" t="s">
        <v>79</v>
      </c>
      <c r="AY162" s="128" t="s">
        <v>130</v>
      </c>
      <c r="BK162" s="136">
        <f>SUM(BK163:BK172)</f>
        <v>280365.51</v>
      </c>
    </row>
    <row r="163" spans="1:65" s="2" customFormat="1" ht="16.5" customHeight="1">
      <c r="A163" s="27"/>
      <c r="B163" s="139"/>
      <c r="C163" s="154" t="s">
        <v>324</v>
      </c>
      <c r="D163" s="154" t="s">
        <v>263</v>
      </c>
      <c r="E163" s="155" t="s">
        <v>330</v>
      </c>
      <c r="F163" s="156" t="s">
        <v>331</v>
      </c>
      <c r="G163" s="157" t="s">
        <v>156</v>
      </c>
      <c r="H163" s="158">
        <v>556</v>
      </c>
      <c r="I163" s="159">
        <v>87.7</v>
      </c>
      <c r="J163" s="159">
        <f t="shared" ref="J163:J172" si="10">ROUND(I163*H163,2)</f>
        <v>48761.2</v>
      </c>
      <c r="K163" s="160"/>
      <c r="L163" s="28"/>
      <c r="M163" s="161" t="s">
        <v>1</v>
      </c>
      <c r="N163" s="162" t="s">
        <v>36</v>
      </c>
      <c r="O163" s="150">
        <v>0.16</v>
      </c>
      <c r="P163" s="150">
        <f t="shared" ref="P163:P172" si="11">O163*H163</f>
        <v>88.960000000000008</v>
      </c>
      <c r="Q163" s="150">
        <v>0</v>
      </c>
      <c r="R163" s="150">
        <f t="shared" ref="R163:R172" si="12">Q163*H163</f>
        <v>0</v>
      </c>
      <c r="S163" s="150">
        <v>0</v>
      </c>
      <c r="T163" s="151">
        <f t="shared" ref="T163:T172" si="13">S163*H163</f>
        <v>0</v>
      </c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R163" s="152" t="s">
        <v>140</v>
      </c>
      <c r="AT163" s="152" t="s">
        <v>263</v>
      </c>
      <c r="AU163" s="152" t="s">
        <v>81</v>
      </c>
      <c r="AY163" s="15" t="s">
        <v>130</v>
      </c>
      <c r="BE163" s="153">
        <f t="shared" ref="BE163:BE172" si="14">IF(N163="základní",J163,0)</f>
        <v>48761.2</v>
      </c>
      <c r="BF163" s="153">
        <f t="shared" ref="BF163:BF172" si="15">IF(N163="snížená",J163,0)</f>
        <v>0</v>
      </c>
      <c r="BG163" s="153">
        <f t="shared" ref="BG163:BG172" si="16">IF(N163="zákl. přenesená",J163,0)</f>
        <v>0</v>
      </c>
      <c r="BH163" s="153">
        <f t="shared" ref="BH163:BH172" si="17">IF(N163="sníž. přenesená",J163,0)</f>
        <v>0</v>
      </c>
      <c r="BI163" s="153">
        <f t="shared" ref="BI163:BI172" si="18">IF(N163="nulová",J163,0)</f>
        <v>0</v>
      </c>
      <c r="BJ163" s="15" t="s">
        <v>79</v>
      </c>
      <c r="BK163" s="153">
        <f t="shared" ref="BK163:BK172" si="19">ROUND(I163*H163,2)</f>
        <v>48761.2</v>
      </c>
      <c r="BL163" s="15" t="s">
        <v>140</v>
      </c>
      <c r="BM163" s="152" t="s">
        <v>724</v>
      </c>
    </row>
    <row r="164" spans="1:65" s="2" customFormat="1" ht="24.2" customHeight="1">
      <c r="A164" s="27"/>
      <c r="B164" s="139"/>
      <c r="C164" s="154" t="s">
        <v>349</v>
      </c>
      <c r="D164" s="154" t="s">
        <v>263</v>
      </c>
      <c r="E164" s="155" t="s">
        <v>725</v>
      </c>
      <c r="F164" s="156" t="s">
        <v>726</v>
      </c>
      <c r="G164" s="157" t="s">
        <v>156</v>
      </c>
      <c r="H164" s="158">
        <v>249</v>
      </c>
      <c r="I164" s="159">
        <v>315</v>
      </c>
      <c r="J164" s="159">
        <f t="shared" si="10"/>
        <v>78435</v>
      </c>
      <c r="K164" s="160"/>
      <c r="L164" s="28"/>
      <c r="M164" s="161" t="s">
        <v>1</v>
      </c>
      <c r="N164" s="162" t="s">
        <v>36</v>
      </c>
      <c r="O164" s="150">
        <v>0.91700000000000004</v>
      </c>
      <c r="P164" s="150">
        <f t="shared" si="11"/>
        <v>228.333</v>
      </c>
      <c r="Q164" s="150">
        <v>0</v>
      </c>
      <c r="R164" s="150">
        <f t="shared" si="12"/>
        <v>0</v>
      </c>
      <c r="S164" s="150">
        <v>0</v>
      </c>
      <c r="T164" s="151">
        <f t="shared" si="13"/>
        <v>0</v>
      </c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R164" s="152" t="s">
        <v>140</v>
      </c>
      <c r="AT164" s="152" t="s">
        <v>263</v>
      </c>
      <c r="AU164" s="152" t="s">
        <v>81</v>
      </c>
      <c r="AY164" s="15" t="s">
        <v>130</v>
      </c>
      <c r="BE164" s="153">
        <f t="shared" si="14"/>
        <v>78435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5" t="s">
        <v>79</v>
      </c>
      <c r="BK164" s="153">
        <f t="shared" si="19"/>
        <v>78435</v>
      </c>
      <c r="BL164" s="15" t="s">
        <v>140</v>
      </c>
      <c r="BM164" s="152" t="s">
        <v>727</v>
      </c>
    </row>
    <row r="165" spans="1:65" s="2" customFormat="1" ht="37.9" customHeight="1">
      <c r="A165" s="27"/>
      <c r="B165" s="139"/>
      <c r="C165" s="154" t="s">
        <v>361</v>
      </c>
      <c r="D165" s="154" t="s">
        <v>263</v>
      </c>
      <c r="E165" s="155" t="s">
        <v>728</v>
      </c>
      <c r="F165" s="156" t="s">
        <v>729</v>
      </c>
      <c r="G165" s="157" t="s">
        <v>447</v>
      </c>
      <c r="H165" s="158">
        <v>40.338000000000001</v>
      </c>
      <c r="I165" s="159">
        <v>109</v>
      </c>
      <c r="J165" s="159">
        <f t="shared" si="10"/>
        <v>4396.84</v>
      </c>
      <c r="K165" s="160"/>
      <c r="L165" s="28"/>
      <c r="M165" s="161" t="s">
        <v>1</v>
      </c>
      <c r="N165" s="162" t="s">
        <v>36</v>
      </c>
      <c r="O165" s="150">
        <v>9.4E-2</v>
      </c>
      <c r="P165" s="150">
        <f t="shared" si="11"/>
        <v>3.7917719999999999</v>
      </c>
      <c r="Q165" s="150">
        <v>0</v>
      </c>
      <c r="R165" s="150">
        <f t="shared" si="12"/>
        <v>0</v>
      </c>
      <c r="S165" s="150">
        <v>0</v>
      </c>
      <c r="T165" s="151">
        <f t="shared" si="13"/>
        <v>0</v>
      </c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R165" s="152" t="s">
        <v>140</v>
      </c>
      <c r="AT165" s="152" t="s">
        <v>263</v>
      </c>
      <c r="AU165" s="152" t="s">
        <v>81</v>
      </c>
      <c r="AY165" s="15" t="s">
        <v>130</v>
      </c>
      <c r="BE165" s="153">
        <f t="shared" si="14"/>
        <v>4396.84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5" t="s">
        <v>79</v>
      </c>
      <c r="BK165" s="153">
        <f t="shared" si="19"/>
        <v>4396.84</v>
      </c>
      <c r="BL165" s="15" t="s">
        <v>140</v>
      </c>
      <c r="BM165" s="152" t="s">
        <v>730</v>
      </c>
    </row>
    <row r="166" spans="1:65" s="2" customFormat="1" ht="37.9" customHeight="1">
      <c r="A166" s="27"/>
      <c r="B166" s="139"/>
      <c r="C166" s="154" t="s">
        <v>365</v>
      </c>
      <c r="D166" s="154" t="s">
        <v>263</v>
      </c>
      <c r="E166" s="155" t="s">
        <v>731</v>
      </c>
      <c r="F166" s="156" t="s">
        <v>732</v>
      </c>
      <c r="G166" s="157" t="s">
        <v>447</v>
      </c>
      <c r="H166" s="158">
        <v>40.338000000000001</v>
      </c>
      <c r="I166" s="159">
        <v>24.8</v>
      </c>
      <c r="J166" s="159">
        <f t="shared" si="10"/>
        <v>1000.38</v>
      </c>
      <c r="K166" s="160"/>
      <c r="L166" s="28"/>
      <c r="M166" s="161" t="s">
        <v>1</v>
      </c>
      <c r="N166" s="162" t="s">
        <v>36</v>
      </c>
      <c r="O166" s="150">
        <v>1.2999999999999999E-2</v>
      </c>
      <c r="P166" s="150">
        <f t="shared" si="11"/>
        <v>0.52439400000000003</v>
      </c>
      <c r="Q166" s="150">
        <v>0</v>
      </c>
      <c r="R166" s="150">
        <f t="shared" si="12"/>
        <v>0</v>
      </c>
      <c r="S166" s="150">
        <v>0</v>
      </c>
      <c r="T166" s="151">
        <f t="shared" si="13"/>
        <v>0</v>
      </c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R166" s="152" t="s">
        <v>140</v>
      </c>
      <c r="AT166" s="152" t="s">
        <v>263</v>
      </c>
      <c r="AU166" s="152" t="s">
        <v>81</v>
      </c>
      <c r="AY166" s="15" t="s">
        <v>130</v>
      </c>
      <c r="BE166" s="153">
        <f t="shared" si="14"/>
        <v>1000.38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5" t="s">
        <v>79</v>
      </c>
      <c r="BK166" s="153">
        <f t="shared" si="19"/>
        <v>1000.38</v>
      </c>
      <c r="BL166" s="15" t="s">
        <v>140</v>
      </c>
      <c r="BM166" s="152" t="s">
        <v>733</v>
      </c>
    </row>
    <row r="167" spans="1:65" s="2" customFormat="1" ht="24.2" customHeight="1">
      <c r="A167" s="27"/>
      <c r="B167" s="139"/>
      <c r="C167" s="154" t="s">
        <v>369</v>
      </c>
      <c r="D167" s="154" t="s">
        <v>263</v>
      </c>
      <c r="E167" s="155" t="s">
        <v>734</v>
      </c>
      <c r="F167" s="156" t="s">
        <v>735</v>
      </c>
      <c r="G167" s="157" t="s">
        <v>447</v>
      </c>
      <c r="H167" s="158">
        <v>49.302</v>
      </c>
      <c r="I167" s="159">
        <v>143</v>
      </c>
      <c r="J167" s="159">
        <f t="shared" si="10"/>
        <v>7050.19</v>
      </c>
      <c r="K167" s="160"/>
      <c r="L167" s="28"/>
      <c r="M167" s="161" t="s">
        <v>1</v>
      </c>
      <c r="N167" s="162" t="s">
        <v>36</v>
      </c>
      <c r="O167" s="150">
        <v>0.29399999999999998</v>
      </c>
      <c r="P167" s="150">
        <f t="shared" si="11"/>
        <v>14.494788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R167" s="152" t="s">
        <v>140</v>
      </c>
      <c r="AT167" s="152" t="s">
        <v>263</v>
      </c>
      <c r="AU167" s="152" t="s">
        <v>81</v>
      </c>
      <c r="AY167" s="15" t="s">
        <v>130</v>
      </c>
      <c r="BE167" s="153">
        <f t="shared" si="14"/>
        <v>7050.19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5" t="s">
        <v>79</v>
      </c>
      <c r="BK167" s="153">
        <f t="shared" si="19"/>
        <v>7050.19</v>
      </c>
      <c r="BL167" s="15" t="s">
        <v>140</v>
      </c>
      <c r="BM167" s="152" t="s">
        <v>736</v>
      </c>
    </row>
    <row r="168" spans="1:65" s="2" customFormat="1" ht="37.9" customHeight="1">
      <c r="A168" s="27"/>
      <c r="B168" s="139"/>
      <c r="C168" s="154" t="s">
        <v>308</v>
      </c>
      <c r="D168" s="154" t="s">
        <v>263</v>
      </c>
      <c r="E168" s="155" t="s">
        <v>737</v>
      </c>
      <c r="F168" s="156" t="s">
        <v>738</v>
      </c>
      <c r="G168" s="157" t="s">
        <v>156</v>
      </c>
      <c r="H168" s="158">
        <v>62</v>
      </c>
      <c r="I168" s="159">
        <v>1920</v>
      </c>
      <c r="J168" s="159">
        <f t="shared" si="10"/>
        <v>119040</v>
      </c>
      <c r="K168" s="160"/>
      <c r="L168" s="28"/>
      <c r="M168" s="161" t="s">
        <v>1</v>
      </c>
      <c r="N168" s="162" t="s">
        <v>36</v>
      </c>
      <c r="O168" s="150">
        <v>0.82599999999999996</v>
      </c>
      <c r="P168" s="150">
        <f t="shared" si="11"/>
        <v>51.211999999999996</v>
      </c>
      <c r="Q168" s="150">
        <v>3.2599999999999999E-3</v>
      </c>
      <c r="R168" s="150">
        <f t="shared" si="12"/>
        <v>0.20211999999999999</v>
      </c>
      <c r="S168" s="150">
        <v>0</v>
      </c>
      <c r="T168" s="151">
        <f t="shared" si="13"/>
        <v>0</v>
      </c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R168" s="152" t="s">
        <v>140</v>
      </c>
      <c r="AT168" s="152" t="s">
        <v>263</v>
      </c>
      <c r="AU168" s="152" t="s">
        <v>81</v>
      </c>
      <c r="AY168" s="15" t="s">
        <v>130</v>
      </c>
      <c r="BE168" s="153">
        <f t="shared" si="14"/>
        <v>119040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5" t="s">
        <v>79</v>
      </c>
      <c r="BK168" s="153">
        <f t="shared" si="19"/>
        <v>119040</v>
      </c>
      <c r="BL168" s="15" t="s">
        <v>140</v>
      </c>
      <c r="BM168" s="152" t="s">
        <v>739</v>
      </c>
    </row>
    <row r="169" spans="1:65" s="2" customFormat="1" ht="24.2" customHeight="1">
      <c r="A169" s="27"/>
      <c r="B169" s="139"/>
      <c r="C169" s="154" t="s">
        <v>316</v>
      </c>
      <c r="D169" s="154" t="s">
        <v>263</v>
      </c>
      <c r="E169" s="155" t="s">
        <v>740</v>
      </c>
      <c r="F169" s="156" t="s">
        <v>741</v>
      </c>
      <c r="G169" s="157" t="s">
        <v>286</v>
      </c>
      <c r="H169" s="158">
        <v>3</v>
      </c>
      <c r="I169" s="159">
        <v>1420</v>
      </c>
      <c r="J169" s="159">
        <f t="shared" si="10"/>
        <v>4260</v>
      </c>
      <c r="K169" s="160"/>
      <c r="L169" s="28"/>
      <c r="M169" s="161" t="s">
        <v>1</v>
      </c>
      <c r="N169" s="162" t="s">
        <v>36</v>
      </c>
      <c r="O169" s="150">
        <v>3.95</v>
      </c>
      <c r="P169" s="150">
        <f t="shared" si="11"/>
        <v>11.850000000000001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R169" s="152" t="s">
        <v>140</v>
      </c>
      <c r="AT169" s="152" t="s">
        <v>263</v>
      </c>
      <c r="AU169" s="152" t="s">
        <v>81</v>
      </c>
      <c r="AY169" s="15" t="s">
        <v>130</v>
      </c>
      <c r="BE169" s="153">
        <f t="shared" si="14"/>
        <v>4260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5" t="s">
        <v>79</v>
      </c>
      <c r="BK169" s="153">
        <f t="shared" si="19"/>
        <v>4260</v>
      </c>
      <c r="BL169" s="15" t="s">
        <v>140</v>
      </c>
      <c r="BM169" s="152" t="s">
        <v>742</v>
      </c>
    </row>
    <row r="170" spans="1:65" s="2" customFormat="1" ht="16.5" customHeight="1">
      <c r="A170" s="27"/>
      <c r="B170" s="139"/>
      <c r="C170" s="154" t="s">
        <v>373</v>
      </c>
      <c r="D170" s="154" t="s">
        <v>263</v>
      </c>
      <c r="E170" s="155" t="s">
        <v>743</v>
      </c>
      <c r="F170" s="156" t="s">
        <v>744</v>
      </c>
      <c r="G170" s="157" t="s">
        <v>156</v>
      </c>
      <c r="H170" s="158">
        <v>249</v>
      </c>
      <c r="I170" s="159">
        <v>13.1</v>
      </c>
      <c r="J170" s="159">
        <f t="shared" si="10"/>
        <v>3261.9</v>
      </c>
      <c r="K170" s="160"/>
      <c r="L170" s="28"/>
      <c r="M170" s="161" t="s">
        <v>1</v>
      </c>
      <c r="N170" s="162" t="s">
        <v>36</v>
      </c>
      <c r="O170" s="150">
        <v>2.3E-2</v>
      </c>
      <c r="P170" s="150">
        <f t="shared" si="11"/>
        <v>5.7270000000000003</v>
      </c>
      <c r="Q170" s="150">
        <v>6.9999999999999994E-5</v>
      </c>
      <c r="R170" s="150">
        <f t="shared" si="12"/>
        <v>1.7429999999999998E-2</v>
      </c>
      <c r="S170" s="150">
        <v>0</v>
      </c>
      <c r="T170" s="151">
        <f t="shared" si="13"/>
        <v>0</v>
      </c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R170" s="152" t="s">
        <v>140</v>
      </c>
      <c r="AT170" s="152" t="s">
        <v>263</v>
      </c>
      <c r="AU170" s="152" t="s">
        <v>81</v>
      </c>
      <c r="AY170" s="15" t="s">
        <v>130</v>
      </c>
      <c r="BE170" s="153">
        <f t="shared" si="14"/>
        <v>3261.9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5" t="s">
        <v>79</v>
      </c>
      <c r="BK170" s="153">
        <f t="shared" si="19"/>
        <v>3261.9</v>
      </c>
      <c r="BL170" s="15" t="s">
        <v>140</v>
      </c>
      <c r="BM170" s="152" t="s">
        <v>745</v>
      </c>
    </row>
    <row r="171" spans="1:65" s="2" customFormat="1" ht="24.2" customHeight="1">
      <c r="A171" s="27"/>
      <c r="B171" s="139"/>
      <c r="C171" s="154" t="s">
        <v>320</v>
      </c>
      <c r="D171" s="154" t="s">
        <v>263</v>
      </c>
      <c r="E171" s="155" t="s">
        <v>746</v>
      </c>
      <c r="F171" s="156" t="s">
        <v>747</v>
      </c>
      <c r="G171" s="157" t="s">
        <v>286</v>
      </c>
      <c r="H171" s="158">
        <v>22</v>
      </c>
      <c r="I171" s="159">
        <v>380</v>
      </c>
      <c r="J171" s="159">
        <f t="shared" si="10"/>
        <v>8360</v>
      </c>
      <c r="K171" s="160"/>
      <c r="L171" s="28"/>
      <c r="M171" s="161" t="s">
        <v>1</v>
      </c>
      <c r="N171" s="162" t="s">
        <v>36</v>
      </c>
      <c r="O171" s="150">
        <v>1.054</v>
      </c>
      <c r="P171" s="150">
        <f t="shared" si="11"/>
        <v>23.188000000000002</v>
      </c>
      <c r="Q171" s="150">
        <v>7.1199999999999996E-3</v>
      </c>
      <c r="R171" s="150">
        <f t="shared" si="12"/>
        <v>0.15664</v>
      </c>
      <c r="S171" s="150">
        <v>0</v>
      </c>
      <c r="T171" s="151">
        <f t="shared" si="13"/>
        <v>0</v>
      </c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R171" s="152" t="s">
        <v>140</v>
      </c>
      <c r="AT171" s="152" t="s">
        <v>263</v>
      </c>
      <c r="AU171" s="152" t="s">
        <v>81</v>
      </c>
      <c r="AY171" s="15" t="s">
        <v>130</v>
      </c>
      <c r="BE171" s="153">
        <f t="shared" si="14"/>
        <v>8360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5" t="s">
        <v>79</v>
      </c>
      <c r="BK171" s="153">
        <f t="shared" si="19"/>
        <v>8360</v>
      </c>
      <c r="BL171" s="15" t="s">
        <v>140</v>
      </c>
      <c r="BM171" s="152" t="s">
        <v>748</v>
      </c>
    </row>
    <row r="172" spans="1:65" s="2" customFormat="1" ht="33" customHeight="1">
      <c r="A172" s="27"/>
      <c r="B172" s="139"/>
      <c r="C172" s="154" t="s">
        <v>426</v>
      </c>
      <c r="D172" s="154" t="s">
        <v>263</v>
      </c>
      <c r="E172" s="155" t="s">
        <v>749</v>
      </c>
      <c r="F172" s="156" t="s">
        <v>750</v>
      </c>
      <c r="G172" s="157" t="s">
        <v>464</v>
      </c>
      <c r="H172" s="158">
        <v>10</v>
      </c>
      <c r="I172" s="159">
        <v>580</v>
      </c>
      <c r="J172" s="159">
        <f t="shared" si="10"/>
        <v>5800</v>
      </c>
      <c r="K172" s="160"/>
      <c r="L172" s="28"/>
      <c r="M172" s="161" t="s">
        <v>1</v>
      </c>
      <c r="N172" s="162" t="s">
        <v>36</v>
      </c>
      <c r="O172" s="150">
        <v>8.4000000000000005E-2</v>
      </c>
      <c r="P172" s="150">
        <f t="shared" si="11"/>
        <v>0.84000000000000008</v>
      </c>
      <c r="Q172" s="150">
        <v>0</v>
      </c>
      <c r="R172" s="150">
        <f t="shared" si="12"/>
        <v>0</v>
      </c>
      <c r="S172" s="150">
        <v>0</v>
      </c>
      <c r="T172" s="151">
        <f t="shared" si="13"/>
        <v>0</v>
      </c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R172" s="152" t="s">
        <v>140</v>
      </c>
      <c r="AT172" s="152" t="s">
        <v>263</v>
      </c>
      <c r="AU172" s="152" t="s">
        <v>81</v>
      </c>
      <c r="AY172" s="15" t="s">
        <v>130</v>
      </c>
      <c r="BE172" s="153">
        <f t="shared" si="14"/>
        <v>5800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5" t="s">
        <v>79</v>
      </c>
      <c r="BK172" s="153">
        <f t="shared" si="19"/>
        <v>5800</v>
      </c>
      <c r="BL172" s="15" t="s">
        <v>140</v>
      </c>
      <c r="BM172" s="152" t="s">
        <v>751</v>
      </c>
    </row>
    <row r="173" spans="1:65" s="12" customFormat="1" ht="22.9" customHeight="1">
      <c r="B173" s="127"/>
      <c r="D173" s="128" t="s">
        <v>70</v>
      </c>
      <c r="E173" s="137" t="s">
        <v>752</v>
      </c>
      <c r="F173" s="137" t="s">
        <v>132</v>
      </c>
      <c r="J173" s="138">
        <f>BK173</f>
        <v>345281.93</v>
      </c>
      <c r="L173" s="127"/>
      <c r="M173" s="131"/>
      <c r="N173" s="132"/>
      <c r="O173" s="132"/>
      <c r="P173" s="133">
        <f>P174+P203</f>
        <v>0</v>
      </c>
      <c r="Q173" s="132"/>
      <c r="R173" s="133">
        <f>R174+R203</f>
        <v>0</v>
      </c>
      <c r="S173" s="132"/>
      <c r="T173" s="134">
        <f>T174+T203</f>
        <v>0</v>
      </c>
      <c r="AR173" s="128" t="s">
        <v>129</v>
      </c>
      <c r="AT173" s="135" t="s">
        <v>70</v>
      </c>
      <c r="AU173" s="135" t="s">
        <v>79</v>
      </c>
      <c r="AY173" s="128" t="s">
        <v>130</v>
      </c>
      <c r="BK173" s="136">
        <f>BK174+BK203</f>
        <v>345281.93</v>
      </c>
    </row>
    <row r="174" spans="1:65" s="12" customFormat="1" ht="20.85" customHeight="1">
      <c r="B174" s="127"/>
      <c r="D174" s="128" t="s">
        <v>70</v>
      </c>
      <c r="E174" s="137" t="s">
        <v>753</v>
      </c>
      <c r="F174" s="137" t="s">
        <v>134</v>
      </c>
      <c r="J174" s="138">
        <f>BK174</f>
        <v>160563.21</v>
      </c>
      <c r="L174" s="127"/>
      <c r="M174" s="131"/>
      <c r="N174" s="132"/>
      <c r="O174" s="132"/>
      <c r="P174" s="133">
        <f>SUM(P175:P202)</f>
        <v>0</v>
      </c>
      <c r="Q174" s="132"/>
      <c r="R174" s="133">
        <f>SUM(R175:R202)</f>
        <v>0</v>
      </c>
      <c r="S174" s="132"/>
      <c r="T174" s="134">
        <f>SUM(T175:T202)</f>
        <v>0</v>
      </c>
      <c r="AR174" s="128" t="s">
        <v>129</v>
      </c>
      <c r="AT174" s="135" t="s">
        <v>70</v>
      </c>
      <c r="AU174" s="135" t="s">
        <v>81</v>
      </c>
      <c r="AY174" s="128" t="s">
        <v>130</v>
      </c>
      <c r="BK174" s="136">
        <f>SUM(BK175:BK202)</f>
        <v>160563.21</v>
      </c>
    </row>
    <row r="175" spans="1:65" s="2" customFormat="1" ht="16.5" customHeight="1">
      <c r="A175" s="27"/>
      <c r="B175" s="139"/>
      <c r="C175" s="140" t="s">
        <v>201</v>
      </c>
      <c r="D175" s="140" t="s">
        <v>135</v>
      </c>
      <c r="E175" s="141" t="s">
        <v>754</v>
      </c>
      <c r="F175" s="142" t="s">
        <v>755</v>
      </c>
      <c r="G175" s="143" t="s">
        <v>144</v>
      </c>
      <c r="H175" s="144">
        <v>9</v>
      </c>
      <c r="I175" s="145">
        <v>1096.48</v>
      </c>
      <c r="J175" s="145">
        <f t="shared" ref="J175:J202" si="20">ROUND(I175*H175,2)</f>
        <v>9868.32</v>
      </c>
      <c r="K175" s="146"/>
      <c r="L175" s="147"/>
      <c r="M175" s="148" t="s">
        <v>1</v>
      </c>
      <c r="N175" s="149" t="s">
        <v>36</v>
      </c>
      <c r="O175" s="150">
        <v>0</v>
      </c>
      <c r="P175" s="150">
        <f t="shared" ref="P175:P202" si="21">O175*H175</f>
        <v>0</v>
      </c>
      <c r="Q175" s="150">
        <v>0</v>
      </c>
      <c r="R175" s="150">
        <f t="shared" ref="R175:R202" si="22">Q175*H175</f>
        <v>0</v>
      </c>
      <c r="S175" s="150">
        <v>0</v>
      </c>
      <c r="T175" s="151">
        <f t="shared" ref="T175:T202" si="23">S175*H175</f>
        <v>0</v>
      </c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R175" s="152" t="s">
        <v>139</v>
      </c>
      <c r="AT175" s="152" t="s">
        <v>135</v>
      </c>
      <c r="AU175" s="152" t="s">
        <v>129</v>
      </c>
      <c r="AY175" s="15" t="s">
        <v>130</v>
      </c>
      <c r="BE175" s="153">
        <f t="shared" ref="BE175:BE202" si="24">IF(N175="základní",J175,0)</f>
        <v>9868.32</v>
      </c>
      <c r="BF175" s="153">
        <f t="shared" ref="BF175:BF202" si="25">IF(N175="snížená",J175,0)</f>
        <v>0</v>
      </c>
      <c r="BG175" s="153">
        <f t="shared" ref="BG175:BG202" si="26">IF(N175="zákl. přenesená",J175,0)</f>
        <v>0</v>
      </c>
      <c r="BH175" s="153">
        <f t="shared" ref="BH175:BH202" si="27">IF(N175="sníž. přenesená",J175,0)</f>
        <v>0</v>
      </c>
      <c r="BI175" s="153">
        <f t="shared" ref="BI175:BI202" si="28">IF(N175="nulová",J175,0)</f>
        <v>0</v>
      </c>
      <c r="BJ175" s="15" t="s">
        <v>79</v>
      </c>
      <c r="BK175" s="153">
        <f t="shared" ref="BK175:BK202" si="29">ROUND(I175*H175,2)</f>
        <v>9868.32</v>
      </c>
      <c r="BL175" s="15" t="s">
        <v>140</v>
      </c>
      <c r="BM175" s="152" t="s">
        <v>756</v>
      </c>
    </row>
    <row r="176" spans="1:65" s="2" customFormat="1" ht="16.5" customHeight="1">
      <c r="A176" s="27"/>
      <c r="B176" s="139"/>
      <c r="C176" s="140" t="s">
        <v>205</v>
      </c>
      <c r="D176" s="140" t="s">
        <v>135</v>
      </c>
      <c r="E176" s="141" t="s">
        <v>757</v>
      </c>
      <c r="F176" s="142" t="s">
        <v>758</v>
      </c>
      <c r="G176" s="143" t="s">
        <v>144</v>
      </c>
      <c r="H176" s="144">
        <v>3</v>
      </c>
      <c r="I176" s="145">
        <v>2362.75</v>
      </c>
      <c r="J176" s="145">
        <f t="shared" si="20"/>
        <v>7088.25</v>
      </c>
      <c r="K176" s="146"/>
      <c r="L176" s="147"/>
      <c r="M176" s="148" t="s">
        <v>1</v>
      </c>
      <c r="N176" s="149" t="s">
        <v>36</v>
      </c>
      <c r="O176" s="150">
        <v>0</v>
      </c>
      <c r="P176" s="150">
        <f t="shared" si="21"/>
        <v>0</v>
      </c>
      <c r="Q176" s="150">
        <v>0</v>
      </c>
      <c r="R176" s="150">
        <f t="shared" si="22"/>
        <v>0</v>
      </c>
      <c r="S176" s="150">
        <v>0</v>
      </c>
      <c r="T176" s="151">
        <f t="shared" si="23"/>
        <v>0</v>
      </c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R176" s="152" t="s">
        <v>139</v>
      </c>
      <c r="AT176" s="152" t="s">
        <v>135</v>
      </c>
      <c r="AU176" s="152" t="s">
        <v>129</v>
      </c>
      <c r="AY176" s="15" t="s">
        <v>130</v>
      </c>
      <c r="BE176" s="153">
        <f t="shared" si="24"/>
        <v>7088.25</v>
      </c>
      <c r="BF176" s="153">
        <f t="shared" si="25"/>
        <v>0</v>
      </c>
      <c r="BG176" s="153">
        <f t="shared" si="26"/>
        <v>0</v>
      </c>
      <c r="BH176" s="153">
        <f t="shared" si="27"/>
        <v>0</v>
      </c>
      <c r="BI176" s="153">
        <f t="shared" si="28"/>
        <v>0</v>
      </c>
      <c r="BJ176" s="15" t="s">
        <v>79</v>
      </c>
      <c r="BK176" s="153">
        <f t="shared" si="29"/>
        <v>7088.25</v>
      </c>
      <c r="BL176" s="15" t="s">
        <v>140</v>
      </c>
      <c r="BM176" s="152" t="s">
        <v>759</v>
      </c>
    </row>
    <row r="177" spans="1:65" s="2" customFormat="1" ht="16.5" customHeight="1">
      <c r="A177" s="27"/>
      <c r="B177" s="139"/>
      <c r="C177" s="140" t="s">
        <v>210</v>
      </c>
      <c r="D177" s="140" t="s">
        <v>135</v>
      </c>
      <c r="E177" s="141" t="s">
        <v>760</v>
      </c>
      <c r="F177" s="142" t="s">
        <v>761</v>
      </c>
      <c r="G177" s="143" t="s">
        <v>144</v>
      </c>
      <c r="H177" s="144">
        <v>9</v>
      </c>
      <c r="I177" s="145">
        <v>683.91</v>
      </c>
      <c r="J177" s="145">
        <f t="shared" si="20"/>
        <v>6155.19</v>
      </c>
      <c r="K177" s="146"/>
      <c r="L177" s="147"/>
      <c r="M177" s="148" t="s">
        <v>1</v>
      </c>
      <c r="N177" s="149" t="s">
        <v>36</v>
      </c>
      <c r="O177" s="150">
        <v>0</v>
      </c>
      <c r="P177" s="150">
        <f t="shared" si="21"/>
        <v>0</v>
      </c>
      <c r="Q177" s="150">
        <v>0</v>
      </c>
      <c r="R177" s="150">
        <f t="shared" si="22"/>
        <v>0</v>
      </c>
      <c r="S177" s="150">
        <v>0</v>
      </c>
      <c r="T177" s="151">
        <f t="shared" si="23"/>
        <v>0</v>
      </c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R177" s="152" t="s">
        <v>139</v>
      </c>
      <c r="AT177" s="152" t="s">
        <v>135</v>
      </c>
      <c r="AU177" s="152" t="s">
        <v>129</v>
      </c>
      <c r="AY177" s="15" t="s">
        <v>130</v>
      </c>
      <c r="BE177" s="153">
        <f t="shared" si="24"/>
        <v>6155.19</v>
      </c>
      <c r="BF177" s="153">
        <f t="shared" si="25"/>
        <v>0</v>
      </c>
      <c r="BG177" s="153">
        <f t="shared" si="26"/>
        <v>0</v>
      </c>
      <c r="BH177" s="153">
        <f t="shared" si="27"/>
        <v>0</v>
      </c>
      <c r="BI177" s="153">
        <f t="shared" si="28"/>
        <v>0</v>
      </c>
      <c r="BJ177" s="15" t="s">
        <v>79</v>
      </c>
      <c r="BK177" s="153">
        <f t="shared" si="29"/>
        <v>6155.19</v>
      </c>
      <c r="BL177" s="15" t="s">
        <v>140</v>
      </c>
      <c r="BM177" s="152" t="s">
        <v>762</v>
      </c>
    </row>
    <row r="178" spans="1:65" s="2" customFormat="1" ht="16.5" customHeight="1">
      <c r="A178" s="27"/>
      <c r="B178" s="139"/>
      <c r="C178" s="140" t="s">
        <v>214</v>
      </c>
      <c r="D178" s="140" t="s">
        <v>135</v>
      </c>
      <c r="E178" s="141" t="s">
        <v>763</v>
      </c>
      <c r="F178" s="142" t="s">
        <v>764</v>
      </c>
      <c r="G178" s="143" t="s">
        <v>144</v>
      </c>
      <c r="H178" s="144">
        <v>128</v>
      </c>
      <c r="I178" s="145">
        <v>13.27</v>
      </c>
      <c r="J178" s="145">
        <f t="shared" si="20"/>
        <v>1698.56</v>
      </c>
      <c r="K178" s="146"/>
      <c r="L178" s="147"/>
      <c r="M178" s="148" t="s">
        <v>1</v>
      </c>
      <c r="N178" s="149" t="s">
        <v>36</v>
      </c>
      <c r="O178" s="150">
        <v>0</v>
      </c>
      <c r="P178" s="150">
        <f t="shared" si="21"/>
        <v>0</v>
      </c>
      <c r="Q178" s="150">
        <v>0</v>
      </c>
      <c r="R178" s="150">
        <f t="shared" si="22"/>
        <v>0</v>
      </c>
      <c r="S178" s="150">
        <v>0</v>
      </c>
      <c r="T178" s="151">
        <f t="shared" si="23"/>
        <v>0</v>
      </c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R178" s="152" t="s">
        <v>139</v>
      </c>
      <c r="AT178" s="152" t="s">
        <v>135</v>
      </c>
      <c r="AU178" s="152" t="s">
        <v>129</v>
      </c>
      <c r="AY178" s="15" t="s">
        <v>130</v>
      </c>
      <c r="BE178" s="153">
        <f t="shared" si="24"/>
        <v>1698.56</v>
      </c>
      <c r="BF178" s="153">
        <f t="shared" si="25"/>
        <v>0</v>
      </c>
      <c r="BG178" s="153">
        <f t="shared" si="26"/>
        <v>0</v>
      </c>
      <c r="BH178" s="153">
        <f t="shared" si="27"/>
        <v>0</v>
      </c>
      <c r="BI178" s="153">
        <f t="shared" si="28"/>
        <v>0</v>
      </c>
      <c r="BJ178" s="15" t="s">
        <v>79</v>
      </c>
      <c r="BK178" s="153">
        <f t="shared" si="29"/>
        <v>1698.56</v>
      </c>
      <c r="BL178" s="15" t="s">
        <v>140</v>
      </c>
      <c r="BM178" s="152" t="s">
        <v>765</v>
      </c>
    </row>
    <row r="179" spans="1:65" s="2" customFormat="1" ht="16.5" customHeight="1">
      <c r="A179" s="27"/>
      <c r="B179" s="139"/>
      <c r="C179" s="140" t="s">
        <v>7</v>
      </c>
      <c r="D179" s="140" t="s">
        <v>135</v>
      </c>
      <c r="E179" s="141" t="s">
        <v>766</v>
      </c>
      <c r="F179" s="142" t="s">
        <v>767</v>
      </c>
      <c r="G179" s="143" t="s">
        <v>144</v>
      </c>
      <c r="H179" s="144">
        <v>2</v>
      </c>
      <c r="I179" s="145">
        <v>1168.75</v>
      </c>
      <c r="J179" s="145">
        <f t="shared" si="20"/>
        <v>2337.5</v>
      </c>
      <c r="K179" s="146"/>
      <c r="L179" s="147"/>
      <c r="M179" s="148" t="s">
        <v>1</v>
      </c>
      <c r="N179" s="149" t="s">
        <v>36</v>
      </c>
      <c r="O179" s="150">
        <v>0</v>
      </c>
      <c r="P179" s="150">
        <f t="shared" si="21"/>
        <v>0</v>
      </c>
      <c r="Q179" s="150">
        <v>0</v>
      </c>
      <c r="R179" s="150">
        <f t="shared" si="22"/>
        <v>0</v>
      </c>
      <c r="S179" s="150">
        <v>0</v>
      </c>
      <c r="T179" s="151">
        <f t="shared" si="23"/>
        <v>0</v>
      </c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R179" s="152" t="s">
        <v>139</v>
      </c>
      <c r="AT179" s="152" t="s">
        <v>135</v>
      </c>
      <c r="AU179" s="152" t="s">
        <v>129</v>
      </c>
      <c r="AY179" s="15" t="s">
        <v>130</v>
      </c>
      <c r="BE179" s="153">
        <f t="shared" si="24"/>
        <v>2337.5</v>
      </c>
      <c r="BF179" s="153">
        <f t="shared" si="25"/>
        <v>0</v>
      </c>
      <c r="BG179" s="153">
        <f t="shared" si="26"/>
        <v>0</v>
      </c>
      <c r="BH179" s="153">
        <f t="shared" si="27"/>
        <v>0</v>
      </c>
      <c r="BI179" s="153">
        <f t="shared" si="28"/>
        <v>0</v>
      </c>
      <c r="BJ179" s="15" t="s">
        <v>79</v>
      </c>
      <c r="BK179" s="153">
        <f t="shared" si="29"/>
        <v>2337.5</v>
      </c>
      <c r="BL179" s="15" t="s">
        <v>140</v>
      </c>
      <c r="BM179" s="152" t="s">
        <v>768</v>
      </c>
    </row>
    <row r="180" spans="1:65" s="2" customFormat="1" ht="16.5" customHeight="1">
      <c r="A180" s="27"/>
      <c r="B180" s="139"/>
      <c r="C180" s="140" t="s">
        <v>221</v>
      </c>
      <c r="D180" s="140" t="s">
        <v>135</v>
      </c>
      <c r="E180" s="141" t="s">
        <v>769</v>
      </c>
      <c r="F180" s="142" t="s">
        <v>770</v>
      </c>
      <c r="G180" s="143" t="s">
        <v>144</v>
      </c>
      <c r="H180" s="144">
        <v>2</v>
      </c>
      <c r="I180" s="145">
        <v>1411.46</v>
      </c>
      <c r="J180" s="145">
        <f t="shared" si="20"/>
        <v>2822.92</v>
      </c>
      <c r="K180" s="146"/>
      <c r="L180" s="147"/>
      <c r="M180" s="148" t="s">
        <v>1</v>
      </c>
      <c r="N180" s="149" t="s">
        <v>36</v>
      </c>
      <c r="O180" s="150">
        <v>0</v>
      </c>
      <c r="P180" s="150">
        <f t="shared" si="21"/>
        <v>0</v>
      </c>
      <c r="Q180" s="150">
        <v>0</v>
      </c>
      <c r="R180" s="150">
        <f t="shared" si="22"/>
        <v>0</v>
      </c>
      <c r="S180" s="150">
        <v>0</v>
      </c>
      <c r="T180" s="151">
        <f t="shared" si="23"/>
        <v>0</v>
      </c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R180" s="152" t="s">
        <v>139</v>
      </c>
      <c r="AT180" s="152" t="s">
        <v>135</v>
      </c>
      <c r="AU180" s="152" t="s">
        <v>129</v>
      </c>
      <c r="AY180" s="15" t="s">
        <v>130</v>
      </c>
      <c r="BE180" s="153">
        <f t="shared" si="24"/>
        <v>2822.92</v>
      </c>
      <c r="BF180" s="153">
        <f t="shared" si="25"/>
        <v>0</v>
      </c>
      <c r="BG180" s="153">
        <f t="shared" si="26"/>
        <v>0</v>
      </c>
      <c r="BH180" s="153">
        <f t="shared" si="27"/>
        <v>0</v>
      </c>
      <c r="BI180" s="153">
        <f t="shared" si="28"/>
        <v>0</v>
      </c>
      <c r="BJ180" s="15" t="s">
        <v>79</v>
      </c>
      <c r="BK180" s="153">
        <f t="shared" si="29"/>
        <v>2822.92</v>
      </c>
      <c r="BL180" s="15" t="s">
        <v>140</v>
      </c>
      <c r="BM180" s="152" t="s">
        <v>771</v>
      </c>
    </row>
    <row r="181" spans="1:65" s="2" customFormat="1" ht="16.5" customHeight="1">
      <c r="A181" s="27"/>
      <c r="B181" s="139"/>
      <c r="C181" s="140" t="s">
        <v>225</v>
      </c>
      <c r="D181" s="140" t="s">
        <v>135</v>
      </c>
      <c r="E181" s="141" t="s">
        <v>772</v>
      </c>
      <c r="F181" s="142" t="s">
        <v>773</v>
      </c>
      <c r="G181" s="143" t="s">
        <v>144</v>
      </c>
      <c r="H181" s="144">
        <v>4</v>
      </c>
      <c r="I181" s="145">
        <v>33.18</v>
      </c>
      <c r="J181" s="145">
        <f t="shared" si="20"/>
        <v>132.72</v>
      </c>
      <c r="K181" s="146"/>
      <c r="L181" s="147"/>
      <c r="M181" s="148" t="s">
        <v>1</v>
      </c>
      <c r="N181" s="149" t="s">
        <v>36</v>
      </c>
      <c r="O181" s="150">
        <v>0</v>
      </c>
      <c r="P181" s="150">
        <f t="shared" si="21"/>
        <v>0</v>
      </c>
      <c r="Q181" s="150">
        <v>0</v>
      </c>
      <c r="R181" s="150">
        <f t="shared" si="22"/>
        <v>0</v>
      </c>
      <c r="S181" s="150">
        <v>0</v>
      </c>
      <c r="T181" s="151">
        <f t="shared" si="23"/>
        <v>0</v>
      </c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R181" s="152" t="s">
        <v>139</v>
      </c>
      <c r="AT181" s="152" t="s">
        <v>135</v>
      </c>
      <c r="AU181" s="152" t="s">
        <v>129</v>
      </c>
      <c r="AY181" s="15" t="s">
        <v>130</v>
      </c>
      <c r="BE181" s="153">
        <f t="shared" si="24"/>
        <v>132.72</v>
      </c>
      <c r="BF181" s="153">
        <f t="shared" si="25"/>
        <v>0</v>
      </c>
      <c r="BG181" s="153">
        <f t="shared" si="26"/>
        <v>0</v>
      </c>
      <c r="BH181" s="153">
        <f t="shared" si="27"/>
        <v>0</v>
      </c>
      <c r="BI181" s="153">
        <f t="shared" si="28"/>
        <v>0</v>
      </c>
      <c r="BJ181" s="15" t="s">
        <v>79</v>
      </c>
      <c r="BK181" s="153">
        <f t="shared" si="29"/>
        <v>132.72</v>
      </c>
      <c r="BL181" s="15" t="s">
        <v>140</v>
      </c>
      <c r="BM181" s="152" t="s">
        <v>774</v>
      </c>
    </row>
    <row r="182" spans="1:65" s="2" customFormat="1" ht="16.5" customHeight="1">
      <c r="A182" s="27"/>
      <c r="B182" s="139"/>
      <c r="C182" s="140" t="s">
        <v>229</v>
      </c>
      <c r="D182" s="140" t="s">
        <v>135</v>
      </c>
      <c r="E182" s="141" t="s">
        <v>775</v>
      </c>
      <c r="F182" s="142" t="s">
        <v>776</v>
      </c>
      <c r="G182" s="143" t="s">
        <v>144</v>
      </c>
      <c r="H182" s="144">
        <v>12</v>
      </c>
      <c r="I182" s="145">
        <v>241.2</v>
      </c>
      <c r="J182" s="145">
        <f t="shared" si="20"/>
        <v>2894.4</v>
      </c>
      <c r="K182" s="146"/>
      <c r="L182" s="147"/>
      <c r="M182" s="148" t="s">
        <v>1</v>
      </c>
      <c r="N182" s="149" t="s">
        <v>36</v>
      </c>
      <c r="O182" s="150">
        <v>0</v>
      </c>
      <c r="P182" s="150">
        <f t="shared" si="21"/>
        <v>0</v>
      </c>
      <c r="Q182" s="150">
        <v>0</v>
      </c>
      <c r="R182" s="150">
        <f t="shared" si="22"/>
        <v>0</v>
      </c>
      <c r="S182" s="150">
        <v>0</v>
      </c>
      <c r="T182" s="151">
        <f t="shared" si="23"/>
        <v>0</v>
      </c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R182" s="152" t="s">
        <v>139</v>
      </c>
      <c r="AT182" s="152" t="s">
        <v>135</v>
      </c>
      <c r="AU182" s="152" t="s">
        <v>129</v>
      </c>
      <c r="AY182" s="15" t="s">
        <v>130</v>
      </c>
      <c r="BE182" s="153">
        <f t="shared" si="24"/>
        <v>2894.4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5" t="s">
        <v>79</v>
      </c>
      <c r="BK182" s="153">
        <f t="shared" si="29"/>
        <v>2894.4</v>
      </c>
      <c r="BL182" s="15" t="s">
        <v>140</v>
      </c>
      <c r="BM182" s="152" t="s">
        <v>777</v>
      </c>
    </row>
    <row r="183" spans="1:65" s="2" customFormat="1" ht="16.5" customHeight="1">
      <c r="A183" s="27"/>
      <c r="B183" s="139"/>
      <c r="C183" s="140" t="s">
        <v>233</v>
      </c>
      <c r="D183" s="140" t="s">
        <v>135</v>
      </c>
      <c r="E183" s="141" t="s">
        <v>778</v>
      </c>
      <c r="F183" s="142" t="s">
        <v>779</v>
      </c>
      <c r="G183" s="143" t="s">
        <v>144</v>
      </c>
      <c r="H183" s="144">
        <v>14</v>
      </c>
      <c r="I183" s="145">
        <v>132.88</v>
      </c>
      <c r="J183" s="145">
        <f t="shared" si="20"/>
        <v>1860.32</v>
      </c>
      <c r="K183" s="146"/>
      <c r="L183" s="147"/>
      <c r="M183" s="148" t="s">
        <v>1</v>
      </c>
      <c r="N183" s="149" t="s">
        <v>36</v>
      </c>
      <c r="O183" s="150">
        <v>0</v>
      </c>
      <c r="P183" s="150">
        <f t="shared" si="21"/>
        <v>0</v>
      </c>
      <c r="Q183" s="150">
        <v>0</v>
      </c>
      <c r="R183" s="150">
        <f t="shared" si="22"/>
        <v>0</v>
      </c>
      <c r="S183" s="150">
        <v>0</v>
      </c>
      <c r="T183" s="151">
        <f t="shared" si="23"/>
        <v>0</v>
      </c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R183" s="152" t="s">
        <v>139</v>
      </c>
      <c r="AT183" s="152" t="s">
        <v>135</v>
      </c>
      <c r="AU183" s="152" t="s">
        <v>129</v>
      </c>
      <c r="AY183" s="15" t="s">
        <v>130</v>
      </c>
      <c r="BE183" s="153">
        <f t="shared" si="24"/>
        <v>1860.32</v>
      </c>
      <c r="BF183" s="153">
        <f t="shared" si="25"/>
        <v>0</v>
      </c>
      <c r="BG183" s="153">
        <f t="shared" si="26"/>
        <v>0</v>
      </c>
      <c r="BH183" s="153">
        <f t="shared" si="27"/>
        <v>0</v>
      </c>
      <c r="BI183" s="153">
        <f t="shared" si="28"/>
        <v>0</v>
      </c>
      <c r="BJ183" s="15" t="s">
        <v>79</v>
      </c>
      <c r="BK183" s="153">
        <f t="shared" si="29"/>
        <v>1860.32</v>
      </c>
      <c r="BL183" s="15" t="s">
        <v>140</v>
      </c>
      <c r="BM183" s="152" t="s">
        <v>780</v>
      </c>
    </row>
    <row r="184" spans="1:65" s="2" customFormat="1" ht="16.5" customHeight="1">
      <c r="A184" s="27"/>
      <c r="B184" s="139"/>
      <c r="C184" s="140" t="s">
        <v>237</v>
      </c>
      <c r="D184" s="140" t="s">
        <v>135</v>
      </c>
      <c r="E184" s="141" t="s">
        <v>781</v>
      </c>
      <c r="F184" s="142" t="s">
        <v>782</v>
      </c>
      <c r="G184" s="143" t="s">
        <v>144</v>
      </c>
      <c r="H184" s="144">
        <v>28</v>
      </c>
      <c r="I184" s="145">
        <v>54.2</v>
      </c>
      <c r="J184" s="145">
        <f t="shared" si="20"/>
        <v>1517.6</v>
      </c>
      <c r="K184" s="146"/>
      <c r="L184" s="147"/>
      <c r="M184" s="148" t="s">
        <v>1</v>
      </c>
      <c r="N184" s="149" t="s">
        <v>36</v>
      </c>
      <c r="O184" s="150">
        <v>0</v>
      </c>
      <c r="P184" s="150">
        <f t="shared" si="21"/>
        <v>0</v>
      </c>
      <c r="Q184" s="150">
        <v>0</v>
      </c>
      <c r="R184" s="150">
        <f t="shared" si="22"/>
        <v>0</v>
      </c>
      <c r="S184" s="150">
        <v>0</v>
      </c>
      <c r="T184" s="151">
        <f t="shared" si="23"/>
        <v>0</v>
      </c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R184" s="152" t="s">
        <v>139</v>
      </c>
      <c r="AT184" s="152" t="s">
        <v>135</v>
      </c>
      <c r="AU184" s="152" t="s">
        <v>129</v>
      </c>
      <c r="AY184" s="15" t="s">
        <v>130</v>
      </c>
      <c r="BE184" s="153">
        <f t="shared" si="24"/>
        <v>1517.6</v>
      </c>
      <c r="BF184" s="153">
        <f t="shared" si="25"/>
        <v>0</v>
      </c>
      <c r="BG184" s="153">
        <f t="shared" si="26"/>
        <v>0</v>
      </c>
      <c r="BH184" s="153">
        <f t="shared" si="27"/>
        <v>0</v>
      </c>
      <c r="BI184" s="153">
        <f t="shared" si="28"/>
        <v>0</v>
      </c>
      <c r="BJ184" s="15" t="s">
        <v>79</v>
      </c>
      <c r="BK184" s="153">
        <f t="shared" si="29"/>
        <v>1517.6</v>
      </c>
      <c r="BL184" s="15" t="s">
        <v>140</v>
      </c>
      <c r="BM184" s="152" t="s">
        <v>783</v>
      </c>
    </row>
    <row r="185" spans="1:65" s="2" customFormat="1" ht="16.5" customHeight="1">
      <c r="A185" s="27"/>
      <c r="B185" s="139"/>
      <c r="C185" s="140" t="s">
        <v>241</v>
      </c>
      <c r="D185" s="140" t="s">
        <v>135</v>
      </c>
      <c r="E185" s="141" t="s">
        <v>784</v>
      </c>
      <c r="F185" s="142" t="s">
        <v>785</v>
      </c>
      <c r="G185" s="143" t="s">
        <v>144</v>
      </c>
      <c r="H185" s="144">
        <v>28</v>
      </c>
      <c r="I185" s="145">
        <v>154.79</v>
      </c>
      <c r="J185" s="145">
        <f t="shared" si="20"/>
        <v>4334.12</v>
      </c>
      <c r="K185" s="146"/>
      <c r="L185" s="147"/>
      <c r="M185" s="148" t="s">
        <v>1</v>
      </c>
      <c r="N185" s="149" t="s">
        <v>36</v>
      </c>
      <c r="O185" s="150">
        <v>0</v>
      </c>
      <c r="P185" s="150">
        <f t="shared" si="21"/>
        <v>0</v>
      </c>
      <c r="Q185" s="150">
        <v>0</v>
      </c>
      <c r="R185" s="150">
        <f t="shared" si="22"/>
        <v>0</v>
      </c>
      <c r="S185" s="150">
        <v>0</v>
      </c>
      <c r="T185" s="151">
        <f t="shared" si="23"/>
        <v>0</v>
      </c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R185" s="152" t="s">
        <v>139</v>
      </c>
      <c r="AT185" s="152" t="s">
        <v>135</v>
      </c>
      <c r="AU185" s="152" t="s">
        <v>129</v>
      </c>
      <c r="AY185" s="15" t="s">
        <v>130</v>
      </c>
      <c r="BE185" s="153">
        <f t="shared" si="24"/>
        <v>4334.12</v>
      </c>
      <c r="BF185" s="153">
        <f t="shared" si="25"/>
        <v>0</v>
      </c>
      <c r="BG185" s="153">
        <f t="shared" si="26"/>
        <v>0</v>
      </c>
      <c r="BH185" s="153">
        <f t="shared" si="27"/>
        <v>0</v>
      </c>
      <c r="BI185" s="153">
        <f t="shared" si="28"/>
        <v>0</v>
      </c>
      <c r="BJ185" s="15" t="s">
        <v>79</v>
      </c>
      <c r="BK185" s="153">
        <f t="shared" si="29"/>
        <v>4334.12</v>
      </c>
      <c r="BL185" s="15" t="s">
        <v>140</v>
      </c>
      <c r="BM185" s="152" t="s">
        <v>786</v>
      </c>
    </row>
    <row r="186" spans="1:65" s="2" customFormat="1" ht="16.5" customHeight="1">
      <c r="A186" s="27"/>
      <c r="B186" s="139"/>
      <c r="C186" s="140" t="s">
        <v>248</v>
      </c>
      <c r="D186" s="140" t="s">
        <v>135</v>
      </c>
      <c r="E186" s="141" t="s">
        <v>787</v>
      </c>
      <c r="F186" s="142" t="s">
        <v>788</v>
      </c>
      <c r="G186" s="143" t="s">
        <v>144</v>
      </c>
      <c r="H186" s="144">
        <v>100</v>
      </c>
      <c r="I186" s="145">
        <v>1.97</v>
      </c>
      <c r="J186" s="145">
        <f t="shared" si="20"/>
        <v>197</v>
      </c>
      <c r="K186" s="146"/>
      <c r="L186" s="147"/>
      <c r="M186" s="148" t="s">
        <v>1</v>
      </c>
      <c r="N186" s="149" t="s">
        <v>36</v>
      </c>
      <c r="O186" s="150">
        <v>0</v>
      </c>
      <c r="P186" s="150">
        <f t="shared" si="21"/>
        <v>0</v>
      </c>
      <c r="Q186" s="150">
        <v>0</v>
      </c>
      <c r="R186" s="150">
        <f t="shared" si="22"/>
        <v>0</v>
      </c>
      <c r="S186" s="150">
        <v>0</v>
      </c>
      <c r="T186" s="151">
        <f t="shared" si="23"/>
        <v>0</v>
      </c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R186" s="152" t="s">
        <v>139</v>
      </c>
      <c r="AT186" s="152" t="s">
        <v>135</v>
      </c>
      <c r="AU186" s="152" t="s">
        <v>129</v>
      </c>
      <c r="AY186" s="15" t="s">
        <v>130</v>
      </c>
      <c r="BE186" s="153">
        <f t="shared" si="24"/>
        <v>197</v>
      </c>
      <c r="BF186" s="153">
        <f t="shared" si="25"/>
        <v>0</v>
      </c>
      <c r="BG186" s="153">
        <f t="shared" si="26"/>
        <v>0</v>
      </c>
      <c r="BH186" s="153">
        <f t="shared" si="27"/>
        <v>0</v>
      </c>
      <c r="BI186" s="153">
        <f t="shared" si="28"/>
        <v>0</v>
      </c>
      <c r="BJ186" s="15" t="s">
        <v>79</v>
      </c>
      <c r="BK186" s="153">
        <f t="shared" si="29"/>
        <v>197</v>
      </c>
      <c r="BL186" s="15" t="s">
        <v>140</v>
      </c>
      <c r="BM186" s="152" t="s">
        <v>789</v>
      </c>
    </row>
    <row r="187" spans="1:65" s="2" customFormat="1" ht="16.5" customHeight="1">
      <c r="A187" s="27"/>
      <c r="B187" s="139"/>
      <c r="C187" s="140" t="s">
        <v>449</v>
      </c>
      <c r="D187" s="140" t="s">
        <v>135</v>
      </c>
      <c r="E187" s="141" t="s">
        <v>790</v>
      </c>
      <c r="F187" s="142" t="s">
        <v>791</v>
      </c>
      <c r="G187" s="143" t="s">
        <v>144</v>
      </c>
      <c r="H187" s="144">
        <v>100</v>
      </c>
      <c r="I187" s="145">
        <v>20</v>
      </c>
      <c r="J187" s="145">
        <f t="shared" si="20"/>
        <v>2000</v>
      </c>
      <c r="K187" s="146"/>
      <c r="L187" s="147"/>
      <c r="M187" s="148" t="s">
        <v>1</v>
      </c>
      <c r="N187" s="149" t="s">
        <v>36</v>
      </c>
      <c r="O187" s="150">
        <v>0</v>
      </c>
      <c r="P187" s="150">
        <f t="shared" si="21"/>
        <v>0</v>
      </c>
      <c r="Q187" s="150">
        <v>0</v>
      </c>
      <c r="R187" s="150">
        <f t="shared" si="22"/>
        <v>0</v>
      </c>
      <c r="S187" s="150">
        <v>0</v>
      </c>
      <c r="T187" s="151">
        <f t="shared" si="23"/>
        <v>0</v>
      </c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R187" s="152" t="s">
        <v>139</v>
      </c>
      <c r="AT187" s="152" t="s">
        <v>135</v>
      </c>
      <c r="AU187" s="152" t="s">
        <v>129</v>
      </c>
      <c r="AY187" s="15" t="s">
        <v>130</v>
      </c>
      <c r="BE187" s="153">
        <f t="shared" si="24"/>
        <v>2000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5" t="s">
        <v>79</v>
      </c>
      <c r="BK187" s="153">
        <f t="shared" si="29"/>
        <v>2000</v>
      </c>
      <c r="BL187" s="15" t="s">
        <v>140</v>
      </c>
      <c r="BM187" s="152" t="s">
        <v>792</v>
      </c>
    </row>
    <row r="188" spans="1:65" s="2" customFormat="1" ht="16.5" customHeight="1">
      <c r="A188" s="27"/>
      <c r="B188" s="139"/>
      <c r="C188" s="140" t="s">
        <v>254</v>
      </c>
      <c r="D188" s="140" t="s">
        <v>135</v>
      </c>
      <c r="E188" s="141" t="s">
        <v>793</v>
      </c>
      <c r="F188" s="142" t="s">
        <v>794</v>
      </c>
      <c r="G188" s="143" t="s">
        <v>144</v>
      </c>
      <c r="H188" s="144">
        <v>100</v>
      </c>
      <c r="I188" s="145">
        <v>2.06</v>
      </c>
      <c r="J188" s="145">
        <f t="shared" si="20"/>
        <v>206</v>
      </c>
      <c r="K188" s="146"/>
      <c r="L188" s="147"/>
      <c r="M188" s="148" t="s">
        <v>1</v>
      </c>
      <c r="N188" s="149" t="s">
        <v>36</v>
      </c>
      <c r="O188" s="150">
        <v>0</v>
      </c>
      <c r="P188" s="150">
        <f t="shared" si="21"/>
        <v>0</v>
      </c>
      <c r="Q188" s="150">
        <v>0</v>
      </c>
      <c r="R188" s="150">
        <f t="shared" si="22"/>
        <v>0</v>
      </c>
      <c r="S188" s="150">
        <v>0</v>
      </c>
      <c r="T188" s="151">
        <f t="shared" si="23"/>
        <v>0</v>
      </c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R188" s="152" t="s">
        <v>139</v>
      </c>
      <c r="AT188" s="152" t="s">
        <v>135</v>
      </c>
      <c r="AU188" s="152" t="s">
        <v>129</v>
      </c>
      <c r="AY188" s="15" t="s">
        <v>130</v>
      </c>
      <c r="BE188" s="153">
        <f t="shared" si="24"/>
        <v>206</v>
      </c>
      <c r="BF188" s="153">
        <f t="shared" si="25"/>
        <v>0</v>
      </c>
      <c r="BG188" s="153">
        <f t="shared" si="26"/>
        <v>0</v>
      </c>
      <c r="BH188" s="153">
        <f t="shared" si="27"/>
        <v>0</v>
      </c>
      <c r="BI188" s="153">
        <f t="shared" si="28"/>
        <v>0</v>
      </c>
      <c r="BJ188" s="15" t="s">
        <v>79</v>
      </c>
      <c r="BK188" s="153">
        <f t="shared" si="29"/>
        <v>206</v>
      </c>
      <c r="BL188" s="15" t="s">
        <v>140</v>
      </c>
      <c r="BM188" s="152" t="s">
        <v>795</v>
      </c>
    </row>
    <row r="189" spans="1:65" s="2" customFormat="1" ht="16.5" customHeight="1">
      <c r="A189" s="27"/>
      <c r="B189" s="139"/>
      <c r="C189" s="140" t="s">
        <v>258</v>
      </c>
      <c r="D189" s="140" t="s">
        <v>135</v>
      </c>
      <c r="E189" s="141" t="s">
        <v>796</v>
      </c>
      <c r="F189" s="142" t="s">
        <v>797</v>
      </c>
      <c r="G189" s="143" t="s">
        <v>144</v>
      </c>
      <c r="H189" s="144">
        <v>100</v>
      </c>
      <c r="I189" s="145">
        <v>7.58</v>
      </c>
      <c r="J189" s="145">
        <f t="shared" si="20"/>
        <v>758</v>
      </c>
      <c r="K189" s="146"/>
      <c r="L189" s="147"/>
      <c r="M189" s="148" t="s">
        <v>1</v>
      </c>
      <c r="N189" s="149" t="s">
        <v>36</v>
      </c>
      <c r="O189" s="150">
        <v>0</v>
      </c>
      <c r="P189" s="150">
        <f t="shared" si="21"/>
        <v>0</v>
      </c>
      <c r="Q189" s="150">
        <v>0</v>
      </c>
      <c r="R189" s="150">
        <f t="shared" si="22"/>
        <v>0</v>
      </c>
      <c r="S189" s="150">
        <v>0</v>
      </c>
      <c r="T189" s="151">
        <f t="shared" si="23"/>
        <v>0</v>
      </c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R189" s="152" t="s">
        <v>139</v>
      </c>
      <c r="AT189" s="152" t="s">
        <v>135</v>
      </c>
      <c r="AU189" s="152" t="s">
        <v>129</v>
      </c>
      <c r="AY189" s="15" t="s">
        <v>130</v>
      </c>
      <c r="BE189" s="153">
        <f t="shared" si="24"/>
        <v>758</v>
      </c>
      <c r="BF189" s="153">
        <f t="shared" si="25"/>
        <v>0</v>
      </c>
      <c r="BG189" s="153">
        <f t="shared" si="26"/>
        <v>0</v>
      </c>
      <c r="BH189" s="153">
        <f t="shared" si="27"/>
        <v>0</v>
      </c>
      <c r="BI189" s="153">
        <f t="shared" si="28"/>
        <v>0</v>
      </c>
      <c r="BJ189" s="15" t="s">
        <v>79</v>
      </c>
      <c r="BK189" s="153">
        <f t="shared" si="29"/>
        <v>758</v>
      </c>
      <c r="BL189" s="15" t="s">
        <v>140</v>
      </c>
      <c r="BM189" s="152" t="s">
        <v>798</v>
      </c>
    </row>
    <row r="190" spans="1:65" s="2" customFormat="1" ht="16.5" customHeight="1">
      <c r="A190" s="27"/>
      <c r="B190" s="139"/>
      <c r="C190" s="140" t="s">
        <v>262</v>
      </c>
      <c r="D190" s="140" t="s">
        <v>135</v>
      </c>
      <c r="E190" s="141" t="s">
        <v>799</v>
      </c>
      <c r="F190" s="142" t="s">
        <v>800</v>
      </c>
      <c r="G190" s="143" t="s">
        <v>144</v>
      </c>
      <c r="H190" s="144">
        <v>45</v>
      </c>
      <c r="I190" s="145">
        <v>59.03</v>
      </c>
      <c r="J190" s="145">
        <f t="shared" si="20"/>
        <v>2656.35</v>
      </c>
      <c r="K190" s="146"/>
      <c r="L190" s="147"/>
      <c r="M190" s="148" t="s">
        <v>1</v>
      </c>
      <c r="N190" s="149" t="s">
        <v>36</v>
      </c>
      <c r="O190" s="150">
        <v>0</v>
      </c>
      <c r="P190" s="150">
        <f t="shared" si="21"/>
        <v>0</v>
      </c>
      <c r="Q190" s="150">
        <v>0</v>
      </c>
      <c r="R190" s="150">
        <f t="shared" si="22"/>
        <v>0</v>
      </c>
      <c r="S190" s="150">
        <v>0</v>
      </c>
      <c r="T190" s="151">
        <f t="shared" si="23"/>
        <v>0</v>
      </c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R190" s="152" t="s">
        <v>139</v>
      </c>
      <c r="AT190" s="152" t="s">
        <v>135</v>
      </c>
      <c r="AU190" s="152" t="s">
        <v>129</v>
      </c>
      <c r="AY190" s="15" t="s">
        <v>130</v>
      </c>
      <c r="BE190" s="153">
        <f t="shared" si="24"/>
        <v>2656.35</v>
      </c>
      <c r="BF190" s="153">
        <f t="shared" si="25"/>
        <v>0</v>
      </c>
      <c r="BG190" s="153">
        <f t="shared" si="26"/>
        <v>0</v>
      </c>
      <c r="BH190" s="153">
        <f t="shared" si="27"/>
        <v>0</v>
      </c>
      <c r="BI190" s="153">
        <f t="shared" si="28"/>
        <v>0</v>
      </c>
      <c r="BJ190" s="15" t="s">
        <v>79</v>
      </c>
      <c r="BK190" s="153">
        <f t="shared" si="29"/>
        <v>2656.35</v>
      </c>
      <c r="BL190" s="15" t="s">
        <v>140</v>
      </c>
      <c r="BM190" s="152" t="s">
        <v>801</v>
      </c>
    </row>
    <row r="191" spans="1:65" s="2" customFormat="1" ht="16.5" customHeight="1">
      <c r="A191" s="27"/>
      <c r="B191" s="139"/>
      <c r="C191" s="140" t="s">
        <v>271</v>
      </c>
      <c r="D191" s="140" t="s">
        <v>135</v>
      </c>
      <c r="E191" s="141" t="s">
        <v>802</v>
      </c>
      <c r="F191" s="142" t="s">
        <v>800</v>
      </c>
      <c r="G191" s="143" t="s">
        <v>144</v>
      </c>
      <c r="H191" s="144">
        <v>18</v>
      </c>
      <c r="I191" s="145">
        <v>62.54</v>
      </c>
      <c r="J191" s="145">
        <f t="shared" si="20"/>
        <v>1125.72</v>
      </c>
      <c r="K191" s="146"/>
      <c r="L191" s="147"/>
      <c r="M191" s="148" t="s">
        <v>1</v>
      </c>
      <c r="N191" s="149" t="s">
        <v>36</v>
      </c>
      <c r="O191" s="150">
        <v>0</v>
      </c>
      <c r="P191" s="150">
        <f t="shared" si="21"/>
        <v>0</v>
      </c>
      <c r="Q191" s="150">
        <v>0</v>
      </c>
      <c r="R191" s="150">
        <f t="shared" si="22"/>
        <v>0</v>
      </c>
      <c r="S191" s="150">
        <v>0</v>
      </c>
      <c r="T191" s="151">
        <f t="shared" si="23"/>
        <v>0</v>
      </c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R191" s="152" t="s">
        <v>139</v>
      </c>
      <c r="AT191" s="152" t="s">
        <v>135</v>
      </c>
      <c r="AU191" s="152" t="s">
        <v>129</v>
      </c>
      <c r="AY191" s="15" t="s">
        <v>130</v>
      </c>
      <c r="BE191" s="153">
        <f t="shared" si="24"/>
        <v>1125.72</v>
      </c>
      <c r="BF191" s="153">
        <f t="shared" si="25"/>
        <v>0</v>
      </c>
      <c r="BG191" s="153">
        <f t="shared" si="26"/>
        <v>0</v>
      </c>
      <c r="BH191" s="153">
        <f t="shared" si="27"/>
        <v>0</v>
      </c>
      <c r="BI191" s="153">
        <f t="shared" si="28"/>
        <v>0</v>
      </c>
      <c r="BJ191" s="15" t="s">
        <v>79</v>
      </c>
      <c r="BK191" s="153">
        <f t="shared" si="29"/>
        <v>1125.72</v>
      </c>
      <c r="BL191" s="15" t="s">
        <v>140</v>
      </c>
      <c r="BM191" s="152" t="s">
        <v>803</v>
      </c>
    </row>
    <row r="192" spans="1:65" s="2" customFormat="1" ht="16.5" customHeight="1">
      <c r="A192" s="27"/>
      <c r="B192" s="139"/>
      <c r="C192" s="140" t="s">
        <v>275</v>
      </c>
      <c r="D192" s="140" t="s">
        <v>135</v>
      </c>
      <c r="E192" s="141" t="s">
        <v>804</v>
      </c>
      <c r="F192" s="142" t="s">
        <v>805</v>
      </c>
      <c r="G192" s="143" t="s">
        <v>144</v>
      </c>
      <c r="H192" s="144">
        <v>12</v>
      </c>
      <c r="I192" s="145">
        <v>211.52</v>
      </c>
      <c r="J192" s="145">
        <f t="shared" si="20"/>
        <v>2538.2399999999998</v>
      </c>
      <c r="K192" s="146"/>
      <c r="L192" s="147"/>
      <c r="M192" s="148" t="s">
        <v>1</v>
      </c>
      <c r="N192" s="149" t="s">
        <v>36</v>
      </c>
      <c r="O192" s="150">
        <v>0</v>
      </c>
      <c r="P192" s="150">
        <f t="shared" si="21"/>
        <v>0</v>
      </c>
      <c r="Q192" s="150">
        <v>0</v>
      </c>
      <c r="R192" s="150">
        <f t="shared" si="22"/>
        <v>0</v>
      </c>
      <c r="S192" s="150">
        <v>0</v>
      </c>
      <c r="T192" s="151">
        <f t="shared" si="23"/>
        <v>0</v>
      </c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R192" s="152" t="s">
        <v>139</v>
      </c>
      <c r="AT192" s="152" t="s">
        <v>135</v>
      </c>
      <c r="AU192" s="152" t="s">
        <v>129</v>
      </c>
      <c r="AY192" s="15" t="s">
        <v>130</v>
      </c>
      <c r="BE192" s="153">
        <f t="shared" si="24"/>
        <v>2538.2399999999998</v>
      </c>
      <c r="BF192" s="153">
        <f t="shared" si="25"/>
        <v>0</v>
      </c>
      <c r="BG192" s="153">
        <f t="shared" si="26"/>
        <v>0</v>
      </c>
      <c r="BH192" s="153">
        <f t="shared" si="27"/>
        <v>0</v>
      </c>
      <c r="BI192" s="153">
        <f t="shared" si="28"/>
        <v>0</v>
      </c>
      <c r="BJ192" s="15" t="s">
        <v>79</v>
      </c>
      <c r="BK192" s="153">
        <f t="shared" si="29"/>
        <v>2538.2399999999998</v>
      </c>
      <c r="BL192" s="15" t="s">
        <v>140</v>
      </c>
      <c r="BM192" s="152" t="s">
        <v>806</v>
      </c>
    </row>
    <row r="193" spans="1:65" s="2" customFormat="1" ht="16.5" customHeight="1">
      <c r="A193" s="27"/>
      <c r="B193" s="139"/>
      <c r="C193" s="140" t="s">
        <v>279</v>
      </c>
      <c r="D193" s="140" t="s">
        <v>135</v>
      </c>
      <c r="E193" s="141" t="s">
        <v>807</v>
      </c>
      <c r="F193" s="142" t="s">
        <v>808</v>
      </c>
      <c r="G193" s="143" t="s">
        <v>144</v>
      </c>
      <c r="H193" s="144">
        <v>4</v>
      </c>
      <c r="I193" s="145">
        <v>2661.34</v>
      </c>
      <c r="J193" s="145">
        <f t="shared" si="20"/>
        <v>10645.36</v>
      </c>
      <c r="K193" s="146"/>
      <c r="L193" s="147"/>
      <c r="M193" s="148" t="s">
        <v>1</v>
      </c>
      <c r="N193" s="149" t="s">
        <v>36</v>
      </c>
      <c r="O193" s="150">
        <v>0</v>
      </c>
      <c r="P193" s="150">
        <f t="shared" si="21"/>
        <v>0</v>
      </c>
      <c r="Q193" s="150">
        <v>0</v>
      </c>
      <c r="R193" s="150">
        <f t="shared" si="22"/>
        <v>0</v>
      </c>
      <c r="S193" s="150">
        <v>0</v>
      </c>
      <c r="T193" s="151">
        <f t="shared" si="23"/>
        <v>0</v>
      </c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R193" s="152" t="s">
        <v>139</v>
      </c>
      <c r="AT193" s="152" t="s">
        <v>135</v>
      </c>
      <c r="AU193" s="152" t="s">
        <v>129</v>
      </c>
      <c r="AY193" s="15" t="s">
        <v>130</v>
      </c>
      <c r="BE193" s="153">
        <f t="shared" si="24"/>
        <v>10645.36</v>
      </c>
      <c r="BF193" s="153">
        <f t="shared" si="25"/>
        <v>0</v>
      </c>
      <c r="BG193" s="153">
        <f t="shared" si="26"/>
        <v>0</v>
      </c>
      <c r="BH193" s="153">
        <f t="shared" si="27"/>
        <v>0</v>
      </c>
      <c r="BI193" s="153">
        <f t="shared" si="28"/>
        <v>0</v>
      </c>
      <c r="BJ193" s="15" t="s">
        <v>79</v>
      </c>
      <c r="BK193" s="153">
        <f t="shared" si="29"/>
        <v>10645.36</v>
      </c>
      <c r="BL193" s="15" t="s">
        <v>140</v>
      </c>
      <c r="BM193" s="152" t="s">
        <v>809</v>
      </c>
    </row>
    <row r="194" spans="1:65" s="2" customFormat="1" ht="16.5" customHeight="1">
      <c r="A194" s="27"/>
      <c r="B194" s="139"/>
      <c r="C194" s="140" t="s">
        <v>283</v>
      </c>
      <c r="D194" s="140" t="s">
        <v>135</v>
      </c>
      <c r="E194" s="141" t="s">
        <v>810</v>
      </c>
      <c r="F194" s="142" t="s">
        <v>811</v>
      </c>
      <c r="G194" s="143" t="s">
        <v>144</v>
      </c>
      <c r="H194" s="144">
        <v>100</v>
      </c>
      <c r="I194" s="145">
        <v>6.02</v>
      </c>
      <c r="J194" s="145">
        <f t="shared" si="20"/>
        <v>602</v>
      </c>
      <c r="K194" s="146"/>
      <c r="L194" s="147"/>
      <c r="M194" s="148" t="s">
        <v>1</v>
      </c>
      <c r="N194" s="149" t="s">
        <v>36</v>
      </c>
      <c r="O194" s="150">
        <v>0</v>
      </c>
      <c r="P194" s="150">
        <f t="shared" si="21"/>
        <v>0</v>
      </c>
      <c r="Q194" s="150">
        <v>0</v>
      </c>
      <c r="R194" s="150">
        <f t="shared" si="22"/>
        <v>0</v>
      </c>
      <c r="S194" s="150">
        <v>0</v>
      </c>
      <c r="T194" s="151">
        <f t="shared" si="23"/>
        <v>0</v>
      </c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R194" s="152" t="s">
        <v>139</v>
      </c>
      <c r="AT194" s="152" t="s">
        <v>135</v>
      </c>
      <c r="AU194" s="152" t="s">
        <v>129</v>
      </c>
      <c r="AY194" s="15" t="s">
        <v>130</v>
      </c>
      <c r="BE194" s="153">
        <f t="shared" si="24"/>
        <v>602</v>
      </c>
      <c r="BF194" s="153">
        <f t="shared" si="25"/>
        <v>0</v>
      </c>
      <c r="BG194" s="153">
        <f t="shared" si="26"/>
        <v>0</v>
      </c>
      <c r="BH194" s="153">
        <f t="shared" si="27"/>
        <v>0</v>
      </c>
      <c r="BI194" s="153">
        <f t="shared" si="28"/>
        <v>0</v>
      </c>
      <c r="BJ194" s="15" t="s">
        <v>79</v>
      </c>
      <c r="BK194" s="153">
        <f t="shared" si="29"/>
        <v>602</v>
      </c>
      <c r="BL194" s="15" t="s">
        <v>140</v>
      </c>
      <c r="BM194" s="152" t="s">
        <v>812</v>
      </c>
    </row>
    <row r="195" spans="1:65" s="2" customFormat="1" ht="16.5" customHeight="1">
      <c r="A195" s="27"/>
      <c r="B195" s="139"/>
      <c r="C195" s="140" t="s">
        <v>288</v>
      </c>
      <c r="D195" s="140" t="s">
        <v>135</v>
      </c>
      <c r="E195" s="141" t="s">
        <v>813</v>
      </c>
      <c r="F195" s="142" t="s">
        <v>814</v>
      </c>
      <c r="G195" s="143" t="s">
        <v>144</v>
      </c>
      <c r="H195" s="144">
        <v>10</v>
      </c>
      <c r="I195" s="145">
        <v>93.1</v>
      </c>
      <c r="J195" s="145">
        <f t="shared" si="20"/>
        <v>931</v>
      </c>
      <c r="K195" s="146"/>
      <c r="L195" s="147"/>
      <c r="M195" s="148" t="s">
        <v>1</v>
      </c>
      <c r="N195" s="149" t="s">
        <v>36</v>
      </c>
      <c r="O195" s="150">
        <v>0</v>
      </c>
      <c r="P195" s="150">
        <f t="shared" si="21"/>
        <v>0</v>
      </c>
      <c r="Q195" s="150">
        <v>0</v>
      </c>
      <c r="R195" s="150">
        <f t="shared" si="22"/>
        <v>0</v>
      </c>
      <c r="S195" s="150">
        <v>0</v>
      </c>
      <c r="T195" s="151">
        <f t="shared" si="23"/>
        <v>0</v>
      </c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R195" s="152" t="s">
        <v>139</v>
      </c>
      <c r="AT195" s="152" t="s">
        <v>135</v>
      </c>
      <c r="AU195" s="152" t="s">
        <v>129</v>
      </c>
      <c r="AY195" s="15" t="s">
        <v>130</v>
      </c>
      <c r="BE195" s="153">
        <f t="shared" si="24"/>
        <v>931</v>
      </c>
      <c r="BF195" s="153">
        <f t="shared" si="25"/>
        <v>0</v>
      </c>
      <c r="BG195" s="153">
        <f t="shared" si="26"/>
        <v>0</v>
      </c>
      <c r="BH195" s="153">
        <f t="shared" si="27"/>
        <v>0</v>
      </c>
      <c r="BI195" s="153">
        <f t="shared" si="28"/>
        <v>0</v>
      </c>
      <c r="BJ195" s="15" t="s">
        <v>79</v>
      </c>
      <c r="BK195" s="153">
        <f t="shared" si="29"/>
        <v>931</v>
      </c>
      <c r="BL195" s="15" t="s">
        <v>140</v>
      </c>
      <c r="BM195" s="152" t="s">
        <v>815</v>
      </c>
    </row>
    <row r="196" spans="1:65" s="2" customFormat="1" ht="24.2" customHeight="1">
      <c r="A196" s="27"/>
      <c r="B196" s="139"/>
      <c r="C196" s="140" t="s">
        <v>292</v>
      </c>
      <c r="D196" s="140" t="s">
        <v>135</v>
      </c>
      <c r="E196" s="141" t="s">
        <v>816</v>
      </c>
      <c r="F196" s="142" t="s">
        <v>817</v>
      </c>
      <c r="G196" s="143" t="s">
        <v>144</v>
      </c>
      <c r="H196" s="144">
        <v>1</v>
      </c>
      <c r="I196" s="145">
        <v>6547.24</v>
      </c>
      <c r="J196" s="145">
        <f t="shared" si="20"/>
        <v>6547.24</v>
      </c>
      <c r="K196" s="146"/>
      <c r="L196" s="147"/>
      <c r="M196" s="148" t="s">
        <v>1</v>
      </c>
      <c r="N196" s="149" t="s">
        <v>36</v>
      </c>
      <c r="O196" s="150">
        <v>0</v>
      </c>
      <c r="P196" s="150">
        <f t="shared" si="21"/>
        <v>0</v>
      </c>
      <c r="Q196" s="150">
        <v>0</v>
      </c>
      <c r="R196" s="150">
        <f t="shared" si="22"/>
        <v>0</v>
      </c>
      <c r="S196" s="150">
        <v>0</v>
      </c>
      <c r="T196" s="151">
        <f t="shared" si="23"/>
        <v>0</v>
      </c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R196" s="152" t="s">
        <v>139</v>
      </c>
      <c r="AT196" s="152" t="s">
        <v>135</v>
      </c>
      <c r="AU196" s="152" t="s">
        <v>129</v>
      </c>
      <c r="AY196" s="15" t="s">
        <v>130</v>
      </c>
      <c r="BE196" s="153">
        <f t="shared" si="24"/>
        <v>6547.24</v>
      </c>
      <c r="BF196" s="153">
        <f t="shared" si="25"/>
        <v>0</v>
      </c>
      <c r="BG196" s="153">
        <f t="shared" si="26"/>
        <v>0</v>
      </c>
      <c r="BH196" s="153">
        <f t="shared" si="27"/>
        <v>0</v>
      </c>
      <c r="BI196" s="153">
        <f t="shared" si="28"/>
        <v>0</v>
      </c>
      <c r="BJ196" s="15" t="s">
        <v>79</v>
      </c>
      <c r="BK196" s="153">
        <f t="shared" si="29"/>
        <v>6547.24</v>
      </c>
      <c r="BL196" s="15" t="s">
        <v>140</v>
      </c>
      <c r="BM196" s="152" t="s">
        <v>818</v>
      </c>
    </row>
    <row r="197" spans="1:65" s="2" customFormat="1" ht="16.5" customHeight="1">
      <c r="A197" s="27"/>
      <c r="B197" s="139"/>
      <c r="C197" s="140" t="s">
        <v>296</v>
      </c>
      <c r="D197" s="140" t="s">
        <v>135</v>
      </c>
      <c r="E197" s="141" t="s">
        <v>819</v>
      </c>
      <c r="F197" s="142" t="s">
        <v>820</v>
      </c>
      <c r="G197" s="143" t="s">
        <v>156</v>
      </c>
      <c r="H197" s="144">
        <v>275</v>
      </c>
      <c r="I197" s="145">
        <v>31.06</v>
      </c>
      <c r="J197" s="145">
        <f t="shared" si="20"/>
        <v>8541.5</v>
      </c>
      <c r="K197" s="146"/>
      <c r="L197" s="147"/>
      <c r="M197" s="148" t="s">
        <v>1</v>
      </c>
      <c r="N197" s="149" t="s">
        <v>36</v>
      </c>
      <c r="O197" s="150">
        <v>0</v>
      </c>
      <c r="P197" s="150">
        <f t="shared" si="21"/>
        <v>0</v>
      </c>
      <c r="Q197" s="150">
        <v>0</v>
      </c>
      <c r="R197" s="150">
        <f t="shared" si="22"/>
        <v>0</v>
      </c>
      <c r="S197" s="150">
        <v>0</v>
      </c>
      <c r="T197" s="151">
        <f t="shared" si="23"/>
        <v>0</v>
      </c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R197" s="152" t="s">
        <v>139</v>
      </c>
      <c r="AT197" s="152" t="s">
        <v>135</v>
      </c>
      <c r="AU197" s="152" t="s">
        <v>129</v>
      </c>
      <c r="AY197" s="15" t="s">
        <v>130</v>
      </c>
      <c r="BE197" s="153">
        <f t="shared" si="24"/>
        <v>8541.5</v>
      </c>
      <c r="BF197" s="153">
        <f t="shared" si="25"/>
        <v>0</v>
      </c>
      <c r="BG197" s="153">
        <f t="shared" si="26"/>
        <v>0</v>
      </c>
      <c r="BH197" s="153">
        <f t="shared" si="27"/>
        <v>0</v>
      </c>
      <c r="BI197" s="153">
        <f t="shared" si="28"/>
        <v>0</v>
      </c>
      <c r="BJ197" s="15" t="s">
        <v>79</v>
      </c>
      <c r="BK197" s="153">
        <f t="shared" si="29"/>
        <v>8541.5</v>
      </c>
      <c r="BL197" s="15" t="s">
        <v>140</v>
      </c>
      <c r="BM197" s="152" t="s">
        <v>821</v>
      </c>
    </row>
    <row r="198" spans="1:65" s="2" customFormat="1" ht="16.5" customHeight="1">
      <c r="A198" s="27"/>
      <c r="B198" s="139"/>
      <c r="C198" s="140" t="s">
        <v>304</v>
      </c>
      <c r="D198" s="140" t="s">
        <v>135</v>
      </c>
      <c r="E198" s="141" t="s">
        <v>822</v>
      </c>
      <c r="F198" s="142" t="s">
        <v>823</v>
      </c>
      <c r="G198" s="143" t="s">
        <v>156</v>
      </c>
      <c r="H198" s="144">
        <v>281</v>
      </c>
      <c r="I198" s="145">
        <v>53.5</v>
      </c>
      <c r="J198" s="145">
        <f t="shared" si="20"/>
        <v>15033.5</v>
      </c>
      <c r="K198" s="146"/>
      <c r="L198" s="147"/>
      <c r="M198" s="148" t="s">
        <v>1</v>
      </c>
      <c r="N198" s="149" t="s">
        <v>36</v>
      </c>
      <c r="O198" s="150">
        <v>0</v>
      </c>
      <c r="P198" s="150">
        <f t="shared" si="21"/>
        <v>0</v>
      </c>
      <c r="Q198" s="150">
        <v>0</v>
      </c>
      <c r="R198" s="150">
        <f t="shared" si="22"/>
        <v>0</v>
      </c>
      <c r="S198" s="150">
        <v>0</v>
      </c>
      <c r="T198" s="151">
        <f t="shared" si="23"/>
        <v>0</v>
      </c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R198" s="152" t="s">
        <v>139</v>
      </c>
      <c r="AT198" s="152" t="s">
        <v>135</v>
      </c>
      <c r="AU198" s="152" t="s">
        <v>129</v>
      </c>
      <c r="AY198" s="15" t="s">
        <v>130</v>
      </c>
      <c r="BE198" s="153">
        <f t="shared" si="24"/>
        <v>15033.5</v>
      </c>
      <c r="BF198" s="153">
        <f t="shared" si="25"/>
        <v>0</v>
      </c>
      <c r="BG198" s="153">
        <f t="shared" si="26"/>
        <v>0</v>
      </c>
      <c r="BH198" s="153">
        <f t="shared" si="27"/>
        <v>0</v>
      </c>
      <c r="BI198" s="153">
        <f t="shared" si="28"/>
        <v>0</v>
      </c>
      <c r="BJ198" s="15" t="s">
        <v>79</v>
      </c>
      <c r="BK198" s="153">
        <f t="shared" si="29"/>
        <v>15033.5</v>
      </c>
      <c r="BL198" s="15" t="s">
        <v>140</v>
      </c>
      <c r="BM198" s="152" t="s">
        <v>824</v>
      </c>
    </row>
    <row r="199" spans="1:65" s="2" customFormat="1" ht="16.5" customHeight="1">
      <c r="A199" s="27"/>
      <c r="B199" s="139"/>
      <c r="C199" s="140" t="s">
        <v>377</v>
      </c>
      <c r="D199" s="140" t="s">
        <v>135</v>
      </c>
      <c r="E199" s="141" t="s">
        <v>825</v>
      </c>
      <c r="F199" s="142" t="s">
        <v>826</v>
      </c>
      <c r="G199" s="143" t="s">
        <v>447</v>
      </c>
      <c r="H199" s="144">
        <v>37.972000000000001</v>
      </c>
      <c r="I199" s="145">
        <v>700</v>
      </c>
      <c r="J199" s="145">
        <f t="shared" si="20"/>
        <v>26580.400000000001</v>
      </c>
      <c r="K199" s="146"/>
      <c r="L199" s="147"/>
      <c r="M199" s="148" t="s">
        <v>1</v>
      </c>
      <c r="N199" s="149" t="s">
        <v>36</v>
      </c>
      <c r="O199" s="150">
        <v>0</v>
      </c>
      <c r="P199" s="150">
        <f t="shared" si="21"/>
        <v>0</v>
      </c>
      <c r="Q199" s="150">
        <v>0</v>
      </c>
      <c r="R199" s="150">
        <f t="shared" si="22"/>
        <v>0</v>
      </c>
      <c r="S199" s="150">
        <v>0</v>
      </c>
      <c r="T199" s="151">
        <f t="shared" si="23"/>
        <v>0</v>
      </c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R199" s="152" t="s">
        <v>139</v>
      </c>
      <c r="AT199" s="152" t="s">
        <v>135</v>
      </c>
      <c r="AU199" s="152" t="s">
        <v>129</v>
      </c>
      <c r="AY199" s="15" t="s">
        <v>130</v>
      </c>
      <c r="BE199" s="153">
        <f t="shared" si="24"/>
        <v>26580.400000000001</v>
      </c>
      <c r="BF199" s="153">
        <f t="shared" si="25"/>
        <v>0</v>
      </c>
      <c r="BG199" s="153">
        <f t="shared" si="26"/>
        <v>0</v>
      </c>
      <c r="BH199" s="153">
        <f t="shared" si="27"/>
        <v>0</v>
      </c>
      <c r="BI199" s="153">
        <f t="shared" si="28"/>
        <v>0</v>
      </c>
      <c r="BJ199" s="15" t="s">
        <v>79</v>
      </c>
      <c r="BK199" s="153">
        <f t="shared" si="29"/>
        <v>26580.400000000001</v>
      </c>
      <c r="BL199" s="15" t="s">
        <v>140</v>
      </c>
      <c r="BM199" s="152" t="s">
        <v>827</v>
      </c>
    </row>
    <row r="200" spans="1:65" s="2" customFormat="1" ht="16.5" customHeight="1">
      <c r="A200" s="27"/>
      <c r="B200" s="139"/>
      <c r="C200" s="140" t="s">
        <v>381</v>
      </c>
      <c r="D200" s="140" t="s">
        <v>135</v>
      </c>
      <c r="E200" s="141" t="s">
        <v>828</v>
      </c>
      <c r="F200" s="142" t="s">
        <v>829</v>
      </c>
      <c r="G200" s="143" t="s">
        <v>144</v>
      </c>
      <c r="H200" s="144">
        <v>1</v>
      </c>
      <c r="I200" s="145">
        <v>10500</v>
      </c>
      <c r="J200" s="145">
        <f t="shared" si="20"/>
        <v>10500</v>
      </c>
      <c r="K200" s="146"/>
      <c r="L200" s="147"/>
      <c r="M200" s="148" t="s">
        <v>1</v>
      </c>
      <c r="N200" s="149" t="s">
        <v>36</v>
      </c>
      <c r="O200" s="150">
        <v>0</v>
      </c>
      <c r="P200" s="150">
        <f t="shared" si="21"/>
        <v>0</v>
      </c>
      <c r="Q200" s="150">
        <v>0</v>
      </c>
      <c r="R200" s="150">
        <f t="shared" si="22"/>
        <v>0</v>
      </c>
      <c r="S200" s="150">
        <v>0</v>
      </c>
      <c r="T200" s="151">
        <f t="shared" si="23"/>
        <v>0</v>
      </c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R200" s="152" t="s">
        <v>139</v>
      </c>
      <c r="AT200" s="152" t="s">
        <v>135</v>
      </c>
      <c r="AU200" s="152" t="s">
        <v>129</v>
      </c>
      <c r="AY200" s="15" t="s">
        <v>130</v>
      </c>
      <c r="BE200" s="153">
        <f t="shared" si="24"/>
        <v>10500</v>
      </c>
      <c r="BF200" s="153">
        <f t="shared" si="25"/>
        <v>0</v>
      </c>
      <c r="BG200" s="153">
        <f t="shared" si="26"/>
        <v>0</v>
      </c>
      <c r="BH200" s="153">
        <f t="shared" si="27"/>
        <v>0</v>
      </c>
      <c r="BI200" s="153">
        <f t="shared" si="28"/>
        <v>0</v>
      </c>
      <c r="BJ200" s="15" t="s">
        <v>79</v>
      </c>
      <c r="BK200" s="153">
        <f t="shared" si="29"/>
        <v>10500</v>
      </c>
      <c r="BL200" s="15" t="s">
        <v>140</v>
      </c>
      <c r="BM200" s="152" t="s">
        <v>830</v>
      </c>
    </row>
    <row r="201" spans="1:65" s="2" customFormat="1" ht="16.5" customHeight="1">
      <c r="A201" s="27"/>
      <c r="B201" s="139"/>
      <c r="C201" s="140" t="s">
        <v>385</v>
      </c>
      <c r="D201" s="140" t="s">
        <v>135</v>
      </c>
      <c r="E201" s="141" t="s">
        <v>831</v>
      </c>
      <c r="F201" s="142" t="s">
        <v>832</v>
      </c>
      <c r="G201" s="143" t="s">
        <v>833</v>
      </c>
      <c r="H201" s="144">
        <v>464</v>
      </c>
      <c r="I201" s="145">
        <v>49</v>
      </c>
      <c r="J201" s="145">
        <f t="shared" si="20"/>
        <v>22736</v>
      </c>
      <c r="K201" s="146"/>
      <c r="L201" s="147"/>
      <c r="M201" s="148" t="s">
        <v>1</v>
      </c>
      <c r="N201" s="149" t="s">
        <v>36</v>
      </c>
      <c r="O201" s="150">
        <v>0</v>
      </c>
      <c r="P201" s="150">
        <f t="shared" si="21"/>
        <v>0</v>
      </c>
      <c r="Q201" s="150">
        <v>0</v>
      </c>
      <c r="R201" s="150">
        <f t="shared" si="22"/>
        <v>0</v>
      </c>
      <c r="S201" s="150">
        <v>0</v>
      </c>
      <c r="T201" s="151">
        <f t="shared" si="23"/>
        <v>0</v>
      </c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R201" s="152" t="s">
        <v>139</v>
      </c>
      <c r="AT201" s="152" t="s">
        <v>135</v>
      </c>
      <c r="AU201" s="152" t="s">
        <v>129</v>
      </c>
      <c r="AY201" s="15" t="s">
        <v>130</v>
      </c>
      <c r="BE201" s="153">
        <f t="shared" si="24"/>
        <v>22736</v>
      </c>
      <c r="BF201" s="153">
        <f t="shared" si="25"/>
        <v>0</v>
      </c>
      <c r="BG201" s="153">
        <f t="shared" si="26"/>
        <v>0</v>
      </c>
      <c r="BH201" s="153">
        <f t="shared" si="27"/>
        <v>0</v>
      </c>
      <c r="BI201" s="153">
        <f t="shared" si="28"/>
        <v>0</v>
      </c>
      <c r="BJ201" s="15" t="s">
        <v>79</v>
      </c>
      <c r="BK201" s="153">
        <f t="shared" si="29"/>
        <v>22736</v>
      </c>
      <c r="BL201" s="15" t="s">
        <v>140</v>
      </c>
      <c r="BM201" s="152" t="s">
        <v>834</v>
      </c>
    </row>
    <row r="202" spans="1:65" s="2" customFormat="1" ht="21.75" customHeight="1">
      <c r="A202" s="27"/>
      <c r="B202" s="139"/>
      <c r="C202" s="140" t="s">
        <v>389</v>
      </c>
      <c r="D202" s="140" t="s">
        <v>135</v>
      </c>
      <c r="E202" s="141" t="s">
        <v>835</v>
      </c>
      <c r="F202" s="142" t="s">
        <v>836</v>
      </c>
      <c r="G202" s="143" t="s">
        <v>208</v>
      </c>
      <c r="H202" s="144">
        <v>1</v>
      </c>
      <c r="I202" s="145">
        <v>8255</v>
      </c>
      <c r="J202" s="145">
        <f t="shared" si="20"/>
        <v>8255</v>
      </c>
      <c r="K202" s="146"/>
      <c r="L202" s="147"/>
      <c r="M202" s="148" t="s">
        <v>1</v>
      </c>
      <c r="N202" s="149" t="s">
        <v>36</v>
      </c>
      <c r="O202" s="150">
        <v>0</v>
      </c>
      <c r="P202" s="150">
        <f t="shared" si="21"/>
        <v>0</v>
      </c>
      <c r="Q202" s="150">
        <v>0</v>
      </c>
      <c r="R202" s="150">
        <f t="shared" si="22"/>
        <v>0</v>
      </c>
      <c r="S202" s="150">
        <v>0</v>
      </c>
      <c r="T202" s="151">
        <f t="shared" si="23"/>
        <v>0</v>
      </c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R202" s="152" t="s">
        <v>139</v>
      </c>
      <c r="AT202" s="152" t="s">
        <v>135</v>
      </c>
      <c r="AU202" s="152" t="s">
        <v>129</v>
      </c>
      <c r="AY202" s="15" t="s">
        <v>130</v>
      </c>
      <c r="BE202" s="153">
        <f t="shared" si="24"/>
        <v>8255</v>
      </c>
      <c r="BF202" s="153">
        <f t="shared" si="25"/>
        <v>0</v>
      </c>
      <c r="BG202" s="153">
        <f t="shared" si="26"/>
        <v>0</v>
      </c>
      <c r="BH202" s="153">
        <f t="shared" si="27"/>
        <v>0</v>
      </c>
      <c r="BI202" s="153">
        <f t="shared" si="28"/>
        <v>0</v>
      </c>
      <c r="BJ202" s="15" t="s">
        <v>79</v>
      </c>
      <c r="BK202" s="153">
        <f t="shared" si="29"/>
        <v>8255</v>
      </c>
      <c r="BL202" s="15" t="s">
        <v>140</v>
      </c>
      <c r="BM202" s="152" t="s">
        <v>837</v>
      </c>
    </row>
    <row r="203" spans="1:65" s="12" customFormat="1" ht="20.85" customHeight="1">
      <c r="B203" s="127"/>
      <c r="D203" s="128" t="s">
        <v>70</v>
      </c>
      <c r="E203" s="137" t="s">
        <v>838</v>
      </c>
      <c r="F203" s="137" t="s">
        <v>247</v>
      </c>
      <c r="J203" s="138">
        <f>BK203</f>
        <v>184718.72</v>
      </c>
      <c r="L203" s="127"/>
      <c r="M203" s="131"/>
      <c r="N203" s="132"/>
      <c r="O203" s="132"/>
      <c r="P203" s="133">
        <f>SUM(P204:P205)</f>
        <v>0</v>
      </c>
      <c r="Q203" s="132"/>
      <c r="R203" s="133">
        <f>SUM(R204:R205)</f>
        <v>0</v>
      </c>
      <c r="S203" s="132"/>
      <c r="T203" s="134">
        <f>SUM(T204:T205)</f>
        <v>0</v>
      </c>
      <c r="AR203" s="128" t="s">
        <v>129</v>
      </c>
      <c r="AT203" s="135" t="s">
        <v>70</v>
      </c>
      <c r="AU203" s="135" t="s">
        <v>81</v>
      </c>
      <c r="AY203" s="128" t="s">
        <v>130</v>
      </c>
      <c r="BK203" s="136">
        <f>SUM(BK204:BK205)</f>
        <v>184718.72</v>
      </c>
    </row>
    <row r="204" spans="1:65" s="2" customFormat="1" ht="16.5" customHeight="1">
      <c r="A204" s="27"/>
      <c r="B204" s="139"/>
      <c r="C204" s="140" t="s">
        <v>329</v>
      </c>
      <c r="D204" s="140" t="s">
        <v>135</v>
      </c>
      <c r="E204" s="141" t="s">
        <v>839</v>
      </c>
      <c r="F204" s="142" t="s">
        <v>840</v>
      </c>
      <c r="G204" s="143" t="s">
        <v>156</v>
      </c>
      <c r="H204" s="144">
        <v>378</v>
      </c>
      <c r="I204" s="145">
        <v>488</v>
      </c>
      <c r="J204" s="145">
        <f>ROUND(I204*H204,2)</f>
        <v>184464</v>
      </c>
      <c r="K204" s="146"/>
      <c r="L204" s="147"/>
      <c r="M204" s="148" t="s">
        <v>1</v>
      </c>
      <c r="N204" s="149" t="s">
        <v>36</v>
      </c>
      <c r="O204" s="150">
        <v>0</v>
      </c>
      <c r="P204" s="150">
        <f>O204*H204</f>
        <v>0</v>
      </c>
      <c r="Q204" s="150">
        <v>0</v>
      </c>
      <c r="R204" s="150">
        <f>Q204*H204</f>
        <v>0</v>
      </c>
      <c r="S204" s="150">
        <v>0</v>
      </c>
      <c r="T204" s="151">
        <f>S204*H204</f>
        <v>0</v>
      </c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R204" s="152" t="s">
        <v>139</v>
      </c>
      <c r="AT204" s="152" t="s">
        <v>135</v>
      </c>
      <c r="AU204" s="152" t="s">
        <v>129</v>
      </c>
      <c r="AY204" s="15" t="s">
        <v>130</v>
      </c>
      <c r="BE204" s="153">
        <f>IF(N204="základní",J204,0)</f>
        <v>184464</v>
      </c>
      <c r="BF204" s="153">
        <f>IF(N204="snížená",J204,0)</f>
        <v>0</v>
      </c>
      <c r="BG204" s="153">
        <f>IF(N204="zákl. přenesená",J204,0)</f>
        <v>0</v>
      </c>
      <c r="BH204" s="153">
        <f>IF(N204="sníž. přenesená",J204,0)</f>
        <v>0</v>
      </c>
      <c r="BI204" s="153">
        <f>IF(N204="nulová",J204,0)</f>
        <v>0</v>
      </c>
      <c r="BJ204" s="15" t="s">
        <v>79</v>
      </c>
      <c r="BK204" s="153">
        <f>ROUND(I204*H204,2)</f>
        <v>184464</v>
      </c>
      <c r="BL204" s="15" t="s">
        <v>140</v>
      </c>
      <c r="BM204" s="152" t="s">
        <v>841</v>
      </c>
    </row>
    <row r="205" spans="1:65" s="2" customFormat="1" ht="16.5" customHeight="1">
      <c r="A205" s="27"/>
      <c r="B205" s="139"/>
      <c r="C205" s="140" t="s">
        <v>345</v>
      </c>
      <c r="D205" s="140" t="s">
        <v>135</v>
      </c>
      <c r="E205" s="141" t="s">
        <v>842</v>
      </c>
      <c r="F205" s="142" t="s">
        <v>843</v>
      </c>
      <c r="G205" s="143" t="s">
        <v>156</v>
      </c>
      <c r="H205" s="144">
        <v>4</v>
      </c>
      <c r="I205" s="145">
        <v>63.68</v>
      </c>
      <c r="J205" s="145">
        <f>ROUND(I205*H205,2)</f>
        <v>254.72</v>
      </c>
      <c r="K205" s="146"/>
      <c r="L205" s="147"/>
      <c r="M205" s="148" t="s">
        <v>1</v>
      </c>
      <c r="N205" s="149" t="s">
        <v>36</v>
      </c>
      <c r="O205" s="150">
        <v>0</v>
      </c>
      <c r="P205" s="150">
        <f>O205*H205</f>
        <v>0</v>
      </c>
      <c r="Q205" s="150">
        <v>0</v>
      </c>
      <c r="R205" s="150">
        <f>Q205*H205</f>
        <v>0</v>
      </c>
      <c r="S205" s="150">
        <v>0</v>
      </c>
      <c r="T205" s="151">
        <f>S205*H205</f>
        <v>0</v>
      </c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R205" s="152" t="s">
        <v>139</v>
      </c>
      <c r="AT205" s="152" t="s">
        <v>135</v>
      </c>
      <c r="AU205" s="152" t="s">
        <v>129</v>
      </c>
      <c r="AY205" s="15" t="s">
        <v>130</v>
      </c>
      <c r="BE205" s="153">
        <f>IF(N205="základní",J205,0)</f>
        <v>254.72</v>
      </c>
      <c r="BF205" s="153">
        <f>IF(N205="snížená",J205,0)</f>
        <v>0</v>
      </c>
      <c r="BG205" s="153">
        <f>IF(N205="zákl. přenesená",J205,0)</f>
        <v>0</v>
      </c>
      <c r="BH205" s="153">
        <f>IF(N205="sníž. přenesená",J205,0)</f>
        <v>0</v>
      </c>
      <c r="BI205" s="153">
        <f>IF(N205="nulová",J205,0)</f>
        <v>0</v>
      </c>
      <c r="BJ205" s="15" t="s">
        <v>79</v>
      </c>
      <c r="BK205" s="153">
        <f>ROUND(I205*H205,2)</f>
        <v>254.72</v>
      </c>
      <c r="BL205" s="15" t="s">
        <v>140</v>
      </c>
      <c r="BM205" s="152" t="s">
        <v>844</v>
      </c>
    </row>
    <row r="206" spans="1:65" s="12" customFormat="1" ht="22.9" customHeight="1">
      <c r="B206" s="127"/>
      <c r="D206" s="128" t="s">
        <v>70</v>
      </c>
      <c r="E206" s="137" t="s">
        <v>267</v>
      </c>
      <c r="F206" s="137" t="s">
        <v>845</v>
      </c>
      <c r="J206" s="138">
        <f>BK206</f>
        <v>0</v>
      </c>
      <c r="L206" s="127"/>
      <c r="M206" s="131"/>
      <c r="N206" s="132"/>
      <c r="O206" s="132"/>
      <c r="P206" s="133">
        <v>0</v>
      </c>
      <c r="Q206" s="132"/>
      <c r="R206" s="133">
        <v>0</v>
      </c>
      <c r="S206" s="132"/>
      <c r="T206" s="134">
        <v>0</v>
      </c>
      <c r="AR206" s="128" t="s">
        <v>129</v>
      </c>
      <c r="AT206" s="135" t="s">
        <v>70</v>
      </c>
      <c r="AU206" s="135" t="s">
        <v>79</v>
      </c>
      <c r="AY206" s="128" t="s">
        <v>130</v>
      </c>
      <c r="BK206" s="136">
        <v>0</v>
      </c>
    </row>
    <row r="207" spans="1:65" s="12" customFormat="1" ht="22.9" customHeight="1">
      <c r="B207" s="127"/>
      <c r="D207" s="128" t="s">
        <v>70</v>
      </c>
      <c r="E207" s="137" t="s">
        <v>393</v>
      </c>
      <c r="F207" s="137" t="s">
        <v>846</v>
      </c>
      <c r="J207" s="138">
        <f>BK207</f>
        <v>61440</v>
      </c>
      <c r="L207" s="127"/>
      <c r="M207" s="131"/>
      <c r="N207" s="132"/>
      <c r="O207" s="132"/>
      <c r="P207" s="133">
        <f>SUM(P208:P211)</f>
        <v>121.24</v>
      </c>
      <c r="Q207" s="132"/>
      <c r="R207" s="133">
        <f>SUM(R208:R211)</f>
        <v>0</v>
      </c>
      <c r="S207" s="132"/>
      <c r="T207" s="134">
        <f>SUM(T208:T211)</f>
        <v>0</v>
      </c>
      <c r="AR207" s="128" t="s">
        <v>129</v>
      </c>
      <c r="AT207" s="135" t="s">
        <v>70</v>
      </c>
      <c r="AU207" s="135" t="s">
        <v>79</v>
      </c>
      <c r="AY207" s="128" t="s">
        <v>130</v>
      </c>
      <c r="BK207" s="136">
        <f>SUM(BK208:BK211)</f>
        <v>61440</v>
      </c>
    </row>
    <row r="208" spans="1:65" s="2" customFormat="1" ht="24.2" customHeight="1">
      <c r="A208" s="27"/>
      <c r="B208" s="139"/>
      <c r="C208" s="154" t="s">
        <v>182</v>
      </c>
      <c r="D208" s="154" t="s">
        <v>263</v>
      </c>
      <c r="E208" s="155" t="s">
        <v>847</v>
      </c>
      <c r="F208" s="156" t="s">
        <v>848</v>
      </c>
      <c r="G208" s="157" t="s">
        <v>156</v>
      </c>
      <c r="H208" s="158">
        <v>500</v>
      </c>
      <c r="I208" s="159">
        <v>63</v>
      </c>
      <c r="J208" s="159">
        <f>ROUND(I208*H208,2)</f>
        <v>31500</v>
      </c>
      <c r="K208" s="160"/>
      <c r="L208" s="28"/>
      <c r="M208" s="161" t="s">
        <v>1</v>
      </c>
      <c r="N208" s="162" t="s">
        <v>36</v>
      </c>
      <c r="O208" s="150">
        <v>0.126</v>
      </c>
      <c r="P208" s="150">
        <f>O208*H208</f>
        <v>63</v>
      </c>
      <c r="Q208" s="150">
        <v>0</v>
      </c>
      <c r="R208" s="150">
        <f>Q208*H208</f>
        <v>0</v>
      </c>
      <c r="S208" s="150">
        <v>0</v>
      </c>
      <c r="T208" s="151">
        <f>S208*H208</f>
        <v>0</v>
      </c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R208" s="152" t="s">
        <v>197</v>
      </c>
      <c r="AT208" s="152" t="s">
        <v>263</v>
      </c>
      <c r="AU208" s="152" t="s">
        <v>81</v>
      </c>
      <c r="AY208" s="15" t="s">
        <v>130</v>
      </c>
      <c r="BE208" s="153">
        <f>IF(N208="základní",J208,0)</f>
        <v>31500</v>
      </c>
      <c r="BF208" s="153">
        <f>IF(N208="snížená",J208,0)</f>
        <v>0</v>
      </c>
      <c r="BG208" s="153">
        <f>IF(N208="zákl. přenesená",J208,0)</f>
        <v>0</v>
      </c>
      <c r="BH208" s="153">
        <f>IF(N208="sníž. přenesená",J208,0)</f>
        <v>0</v>
      </c>
      <c r="BI208" s="153">
        <f>IF(N208="nulová",J208,0)</f>
        <v>0</v>
      </c>
      <c r="BJ208" s="15" t="s">
        <v>79</v>
      </c>
      <c r="BK208" s="153">
        <f>ROUND(I208*H208,2)</f>
        <v>31500</v>
      </c>
      <c r="BL208" s="15" t="s">
        <v>197</v>
      </c>
      <c r="BM208" s="152" t="s">
        <v>849</v>
      </c>
    </row>
    <row r="209" spans="1:65" s="2" customFormat="1" ht="24.2" customHeight="1">
      <c r="A209" s="27"/>
      <c r="B209" s="139"/>
      <c r="C209" s="154" t="s">
        <v>8</v>
      </c>
      <c r="D209" s="154" t="s">
        <v>263</v>
      </c>
      <c r="E209" s="155" t="s">
        <v>850</v>
      </c>
      <c r="F209" s="156" t="s">
        <v>851</v>
      </c>
      <c r="G209" s="157" t="s">
        <v>156</v>
      </c>
      <c r="H209" s="158">
        <v>380</v>
      </c>
      <c r="I209" s="159">
        <v>45</v>
      </c>
      <c r="J209" s="159">
        <f>ROUND(I209*H209,2)</f>
        <v>17100</v>
      </c>
      <c r="K209" s="160"/>
      <c r="L209" s="28"/>
      <c r="M209" s="161" t="s">
        <v>1</v>
      </c>
      <c r="N209" s="162" t="s">
        <v>36</v>
      </c>
      <c r="O209" s="150">
        <v>0.09</v>
      </c>
      <c r="P209" s="150">
        <f>O209*H209</f>
        <v>34.199999999999996</v>
      </c>
      <c r="Q209" s="150">
        <v>0</v>
      </c>
      <c r="R209" s="150">
        <f>Q209*H209</f>
        <v>0</v>
      </c>
      <c r="S209" s="150">
        <v>0</v>
      </c>
      <c r="T209" s="151">
        <f>S209*H209</f>
        <v>0</v>
      </c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R209" s="152" t="s">
        <v>197</v>
      </c>
      <c r="AT209" s="152" t="s">
        <v>263</v>
      </c>
      <c r="AU209" s="152" t="s">
        <v>81</v>
      </c>
      <c r="AY209" s="15" t="s">
        <v>130</v>
      </c>
      <c r="BE209" s="153">
        <f>IF(N209="základní",J209,0)</f>
        <v>17100</v>
      </c>
      <c r="BF209" s="153">
        <f>IF(N209="snížená",J209,0)</f>
        <v>0</v>
      </c>
      <c r="BG209" s="153">
        <f>IF(N209="zákl. přenesená",J209,0)</f>
        <v>0</v>
      </c>
      <c r="BH209" s="153">
        <f>IF(N209="sníž. přenesená",J209,0)</f>
        <v>0</v>
      </c>
      <c r="BI209" s="153">
        <f>IF(N209="nulová",J209,0)</f>
        <v>0</v>
      </c>
      <c r="BJ209" s="15" t="s">
        <v>79</v>
      </c>
      <c r="BK209" s="153">
        <f>ROUND(I209*H209,2)</f>
        <v>17100</v>
      </c>
      <c r="BL209" s="15" t="s">
        <v>197</v>
      </c>
      <c r="BM209" s="152" t="s">
        <v>852</v>
      </c>
    </row>
    <row r="210" spans="1:65" s="2" customFormat="1" ht="24.2" customHeight="1">
      <c r="A210" s="27"/>
      <c r="B210" s="139"/>
      <c r="C210" s="154" t="s">
        <v>186</v>
      </c>
      <c r="D210" s="154" t="s">
        <v>263</v>
      </c>
      <c r="E210" s="155" t="s">
        <v>853</v>
      </c>
      <c r="F210" s="156" t="s">
        <v>854</v>
      </c>
      <c r="G210" s="157" t="s">
        <v>286</v>
      </c>
      <c r="H210" s="158">
        <v>12</v>
      </c>
      <c r="I210" s="159">
        <v>620</v>
      </c>
      <c r="J210" s="159">
        <f>ROUND(I210*H210,2)</f>
        <v>7440</v>
      </c>
      <c r="K210" s="160"/>
      <c r="L210" s="28"/>
      <c r="M210" s="161" t="s">
        <v>1</v>
      </c>
      <c r="N210" s="162" t="s">
        <v>36</v>
      </c>
      <c r="O210" s="150">
        <v>1.1599999999999999</v>
      </c>
      <c r="P210" s="150">
        <f>O210*H210</f>
        <v>13.919999999999998</v>
      </c>
      <c r="Q210" s="150">
        <v>0</v>
      </c>
      <c r="R210" s="150">
        <f>Q210*H210</f>
        <v>0</v>
      </c>
      <c r="S210" s="150">
        <v>0</v>
      </c>
      <c r="T210" s="151">
        <f>S210*H210</f>
        <v>0</v>
      </c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R210" s="152" t="s">
        <v>140</v>
      </c>
      <c r="AT210" s="152" t="s">
        <v>263</v>
      </c>
      <c r="AU210" s="152" t="s">
        <v>81</v>
      </c>
      <c r="AY210" s="15" t="s">
        <v>130</v>
      </c>
      <c r="BE210" s="153">
        <f>IF(N210="základní",J210,0)</f>
        <v>7440</v>
      </c>
      <c r="BF210" s="153">
        <f>IF(N210="snížená",J210,0)</f>
        <v>0</v>
      </c>
      <c r="BG210" s="153">
        <f>IF(N210="zákl. přenesená",J210,0)</f>
        <v>0</v>
      </c>
      <c r="BH210" s="153">
        <f>IF(N210="sníž. přenesená",J210,0)</f>
        <v>0</v>
      </c>
      <c r="BI210" s="153">
        <f>IF(N210="nulová",J210,0)</f>
        <v>0</v>
      </c>
      <c r="BJ210" s="15" t="s">
        <v>79</v>
      </c>
      <c r="BK210" s="153">
        <f>ROUND(I210*H210,2)</f>
        <v>7440</v>
      </c>
      <c r="BL210" s="15" t="s">
        <v>140</v>
      </c>
      <c r="BM210" s="152" t="s">
        <v>855</v>
      </c>
    </row>
    <row r="211" spans="1:65" s="2" customFormat="1" ht="24.2" customHeight="1">
      <c r="A211" s="27"/>
      <c r="B211" s="139"/>
      <c r="C211" s="154" t="s">
        <v>190</v>
      </c>
      <c r="D211" s="154" t="s">
        <v>263</v>
      </c>
      <c r="E211" s="155" t="s">
        <v>856</v>
      </c>
      <c r="F211" s="156" t="s">
        <v>857</v>
      </c>
      <c r="G211" s="157" t="s">
        <v>286</v>
      </c>
      <c r="H211" s="158">
        <v>20</v>
      </c>
      <c r="I211" s="159">
        <v>270</v>
      </c>
      <c r="J211" s="159">
        <f>ROUND(I211*H211,2)</f>
        <v>5400</v>
      </c>
      <c r="K211" s="160"/>
      <c r="L211" s="28"/>
      <c r="M211" s="161" t="s">
        <v>1</v>
      </c>
      <c r="N211" s="162" t="s">
        <v>36</v>
      </c>
      <c r="O211" s="150">
        <v>0.50600000000000001</v>
      </c>
      <c r="P211" s="150">
        <f>O211*H211</f>
        <v>10.120000000000001</v>
      </c>
      <c r="Q211" s="150">
        <v>0</v>
      </c>
      <c r="R211" s="150">
        <f>Q211*H211</f>
        <v>0</v>
      </c>
      <c r="S211" s="150">
        <v>0</v>
      </c>
      <c r="T211" s="151">
        <f>S211*H211</f>
        <v>0</v>
      </c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R211" s="152" t="s">
        <v>197</v>
      </c>
      <c r="AT211" s="152" t="s">
        <v>263</v>
      </c>
      <c r="AU211" s="152" t="s">
        <v>81</v>
      </c>
      <c r="AY211" s="15" t="s">
        <v>130</v>
      </c>
      <c r="BE211" s="153">
        <f>IF(N211="základní",J211,0)</f>
        <v>5400</v>
      </c>
      <c r="BF211" s="153">
        <f>IF(N211="snížená",J211,0)</f>
        <v>0</v>
      </c>
      <c r="BG211" s="153">
        <f>IF(N211="zákl. přenesená",J211,0)</f>
        <v>0</v>
      </c>
      <c r="BH211" s="153">
        <f>IF(N211="sníž. přenesená",J211,0)</f>
        <v>0</v>
      </c>
      <c r="BI211" s="153">
        <f>IF(N211="nulová",J211,0)</f>
        <v>0</v>
      </c>
      <c r="BJ211" s="15" t="s">
        <v>79</v>
      </c>
      <c r="BK211" s="153">
        <f>ROUND(I211*H211,2)</f>
        <v>5400</v>
      </c>
      <c r="BL211" s="15" t="s">
        <v>197</v>
      </c>
      <c r="BM211" s="152" t="s">
        <v>858</v>
      </c>
    </row>
    <row r="212" spans="1:65" s="12" customFormat="1" ht="25.9" customHeight="1">
      <c r="B212" s="127"/>
      <c r="D212" s="128" t="s">
        <v>70</v>
      </c>
      <c r="E212" s="129" t="s">
        <v>859</v>
      </c>
      <c r="F212" s="129" t="s">
        <v>860</v>
      </c>
      <c r="J212" s="130">
        <f>BK212</f>
        <v>150000</v>
      </c>
      <c r="L212" s="127"/>
      <c r="M212" s="131"/>
      <c r="N212" s="132"/>
      <c r="O212" s="132"/>
      <c r="P212" s="133">
        <f>P213+P215</f>
        <v>0</v>
      </c>
      <c r="Q212" s="132"/>
      <c r="R212" s="133">
        <f>R213+R215</f>
        <v>0</v>
      </c>
      <c r="S212" s="132"/>
      <c r="T212" s="134">
        <f>T213+T215</f>
        <v>0</v>
      </c>
      <c r="AR212" s="128" t="s">
        <v>153</v>
      </c>
      <c r="AT212" s="135" t="s">
        <v>70</v>
      </c>
      <c r="AU212" s="135" t="s">
        <v>71</v>
      </c>
      <c r="AY212" s="128" t="s">
        <v>130</v>
      </c>
      <c r="BK212" s="136">
        <f>BK213+BK215</f>
        <v>150000</v>
      </c>
    </row>
    <row r="213" spans="1:65" s="12" customFormat="1" ht="22.9" customHeight="1">
      <c r="B213" s="127"/>
      <c r="D213" s="128" t="s">
        <v>70</v>
      </c>
      <c r="E213" s="137" t="s">
        <v>861</v>
      </c>
      <c r="F213" s="137" t="s">
        <v>862</v>
      </c>
      <c r="J213" s="138">
        <f>BK213</f>
        <v>100000</v>
      </c>
      <c r="L213" s="127"/>
      <c r="M213" s="131"/>
      <c r="N213" s="132"/>
      <c r="O213" s="132"/>
      <c r="P213" s="133">
        <f>P214</f>
        <v>0</v>
      </c>
      <c r="Q213" s="132"/>
      <c r="R213" s="133">
        <f>R214</f>
        <v>0</v>
      </c>
      <c r="S213" s="132"/>
      <c r="T213" s="134">
        <f>T214</f>
        <v>0</v>
      </c>
      <c r="AR213" s="128" t="s">
        <v>153</v>
      </c>
      <c r="AT213" s="135" t="s">
        <v>70</v>
      </c>
      <c r="AU213" s="135" t="s">
        <v>79</v>
      </c>
      <c r="AY213" s="128" t="s">
        <v>130</v>
      </c>
      <c r="BK213" s="136">
        <f>BK214</f>
        <v>100000</v>
      </c>
    </row>
    <row r="214" spans="1:65" s="2" customFormat="1" ht="16.5" customHeight="1">
      <c r="A214" s="27"/>
      <c r="B214" s="139"/>
      <c r="C214" s="154" t="s">
        <v>140</v>
      </c>
      <c r="D214" s="154" t="s">
        <v>263</v>
      </c>
      <c r="E214" s="155" t="s">
        <v>863</v>
      </c>
      <c r="F214" s="156" t="s">
        <v>864</v>
      </c>
      <c r="G214" s="157" t="s">
        <v>865</v>
      </c>
      <c r="H214" s="158">
        <v>4</v>
      </c>
      <c r="I214" s="159">
        <v>25000</v>
      </c>
      <c r="J214" s="159">
        <f>ROUND(I214*H214,2)</f>
        <v>100000</v>
      </c>
      <c r="K214" s="160"/>
      <c r="L214" s="28"/>
      <c r="M214" s="161" t="s">
        <v>1</v>
      </c>
      <c r="N214" s="162" t="s">
        <v>36</v>
      </c>
      <c r="O214" s="150">
        <v>0</v>
      </c>
      <c r="P214" s="150">
        <f>O214*H214</f>
        <v>0</v>
      </c>
      <c r="Q214" s="150">
        <v>0</v>
      </c>
      <c r="R214" s="150">
        <f>Q214*H214</f>
        <v>0</v>
      </c>
      <c r="S214" s="150">
        <v>0</v>
      </c>
      <c r="T214" s="151">
        <f>S214*H214</f>
        <v>0</v>
      </c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R214" s="152" t="s">
        <v>866</v>
      </c>
      <c r="AT214" s="152" t="s">
        <v>263</v>
      </c>
      <c r="AU214" s="152" t="s">
        <v>81</v>
      </c>
      <c r="AY214" s="15" t="s">
        <v>130</v>
      </c>
      <c r="BE214" s="153">
        <f>IF(N214="základní",J214,0)</f>
        <v>100000</v>
      </c>
      <c r="BF214" s="153">
        <f>IF(N214="snížená",J214,0)</f>
        <v>0</v>
      </c>
      <c r="BG214" s="153">
        <f>IF(N214="zákl. přenesená",J214,0)</f>
        <v>0</v>
      </c>
      <c r="BH214" s="153">
        <f>IF(N214="sníž. přenesená",J214,0)</f>
        <v>0</v>
      </c>
      <c r="BI214" s="153">
        <f>IF(N214="nulová",J214,0)</f>
        <v>0</v>
      </c>
      <c r="BJ214" s="15" t="s">
        <v>79</v>
      </c>
      <c r="BK214" s="153">
        <f>ROUND(I214*H214,2)</f>
        <v>100000</v>
      </c>
      <c r="BL214" s="15" t="s">
        <v>866</v>
      </c>
      <c r="BM214" s="152" t="s">
        <v>867</v>
      </c>
    </row>
    <row r="215" spans="1:65" s="12" customFormat="1" ht="22.9" customHeight="1">
      <c r="B215" s="127"/>
      <c r="D215" s="128" t="s">
        <v>70</v>
      </c>
      <c r="E215" s="137" t="s">
        <v>868</v>
      </c>
      <c r="F215" s="137" t="s">
        <v>869</v>
      </c>
      <c r="J215" s="138">
        <f>BK215</f>
        <v>50000</v>
      </c>
      <c r="L215" s="127"/>
      <c r="M215" s="131"/>
      <c r="N215" s="132"/>
      <c r="O215" s="132"/>
      <c r="P215" s="133">
        <f>P216</f>
        <v>0</v>
      </c>
      <c r="Q215" s="132"/>
      <c r="R215" s="133">
        <f>R216</f>
        <v>0</v>
      </c>
      <c r="S215" s="132"/>
      <c r="T215" s="134">
        <f>T216</f>
        <v>0</v>
      </c>
      <c r="AR215" s="128" t="s">
        <v>153</v>
      </c>
      <c r="AT215" s="135" t="s">
        <v>70</v>
      </c>
      <c r="AU215" s="135" t="s">
        <v>79</v>
      </c>
      <c r="AY215" s="128" t="s">
        <v>130</v>
      </c>
      <c r="BK215" s="136">
        <f>BK216</f>
        <v>50000</v>
      </c>
    </row>
    <row r="216" spans="1:65" s="2" customFormat="1" ht="16.5" customHeight="1">
      <c r="A216" s="27"/>
      <c r="B216" s="139"/>
      <c r="C216" s="154" t="s">
        <v>399</v>
      </c>
      <c r="D216" s="154" t="s">
        <v>263</v>
      </c>
      <c r="E216" s="155" t="s">
        <v>870</v>
      </c>
      <c r="F216" s="156" t="s">
        <v>871</v>
      </c>
      <c r="G216" s="157" t="s">
        <v>865</v>
      </c>
      <c r="H216" s="158">
        <v>1</v>
      </c>
      <c r="I216" s="159">
        <v>50000</v>
      </c>
      <c r="J216" s="159">
        <f>ROUND(I216*H216,2)</f>
        <v>50000</v>
      </c>
      <c r="K216" s="160"/>
      <c r="L216" s="28"/>
      <c r="M216" s="163" t="s">
        <v>1</v>
      </c>
      <c r="N216" s="164" t="s">
        <v>36</v>
      </c>
      <c r="O216" s="165">
        <v>0</v>
      </c>
      <c r="P216" s="165">
        <f>O216*H216</f>
        <v>0</v>
      </c>
      <c r="Q216" s="165">
        <v>0</v>
      </c>
      <c r="R216" s="165">
        <f>Q216*H216</f>
        <v>0</v>
      </c>
      <c r="S216" s="165">
        <v>0</v>
      </c>
      <c r="T216" s="166">
        <f>S216*H216</f>
        <v>0</v>
      </c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R216" s="152" t="s">
        <v>866</v>
      </c>
      <c r="AT216" s="152" t="s">
        <v>263</v>
      </c>
      <c r="AU216" s="152" t="s">
        <v>81</v>
      </c>
      <c r="AY216" s="15" t="s">
        <v>130</v>
      </c>
      <c r="BE216" s="153">
        <f>IF(N216="základní",J216,0)</f>
        <v>50000</v>
      </c>
      <c r="BF216" s="153">
        <f>IF(N216="snížená",J216,0)</f>
        <v>0</v>
      </c>
      <c r="BG216" s="153">
        <f>IF(N216="zákl. přenesená",J216,0)</f>
        <v>0</v>
      </c>
      <c r="BH216" s="153">
        <f>IF(N216="sníž. přenesená",J216,0)</f>
        <v>0</v>
      </c>
      <c r="BI216" s="153">
        <f>IF(N216="nulová",J216,0)</f>
        <v>0</v>
      </c>
      <c r="BJ216" s="15" t="s">
        <v>79</v>
      </c>
      <c r="BK216" s="153">
        <f>ROUND(I216*H216,2)</f>
        <v>50000</v>
      </c>
      <c r="BL216" s="15" t="s">
        <v>866</v>
      </c>
      <c r="BM216" s="152" t="s">
        <v>872</v>
      </c>
    </row>
    <row r="217" spans="1:65" s="2" customFormat="1" ht="6.95" customHeight="1">
      <c r="A217" s="27"/>
      <c r="B217" s="42"/>
      <c r="C217" s="43"/>
      <c r="D217" s="43"/>
      <c r="E217" s="43"/>
      <c r="F217" s="43"/>
      <c r="G217" s="43"/>
      <c r="H217" s="43"/>
      <c r="I217" s="43"/>
      <c r="J217" s="43"/>
      <c r="K217" s="43"/>
      <c r="L217" s="28"/>
      <c r="M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</row>
  </sheetData>
  <autoFilter ref="C134:K216" xr:uid="{00000000-0009-0000-0000-000003000000}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3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8"/>
    </row>
    <row r="2" spans="1:46" s="1" customFormat="1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5" t="s">
        <v>91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1:46" s="1" customFormat="1" ht="24.95" customHeight="1">
      <c r="B4" s="18"/>
      <c r="D4" s="19" t="s">
        <v>92</v>
      </c>
      <c r="L4" s="18"/>
      <c r="M4" s="89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4" t="s">
        <v>14</v>
      </c>
      <c r="L6" s="18"/>
    </row>
    <row r="7" spans="1:46" s="1" customFormat="1" ht="16.5" customHeight="1">
      <c r="B7" s="18"/>
      <c r="E7" s="212" t="str">
        <f>'Rekapitulace stavby'!K6</f>
        <v>Zubří rekreační středisko Jesenka - Etapa 1</v>
      </c>
      <c r="F7" s="213"/>
      <c r="G7" s="213"/>
      <c r="H7" s="213"/>
      <c r="L7" s="18"/>
    </row>
    <row r="8" spans="1:46" s="2" customFormat="1" ht="12" customHeight="1">
      <c r="A8" s="27"/>
      <c r="B8" s="28"/>
      <c r="C8" s="27"/>
      <c r="D8" s="24" t="s">
        <v>93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27"/>
      <c r="B9" s="28"/>
      <c r="C9" s="27"/>
      <c r="D9" s="27"/>
      <c r="E9" s="202" t="s">
        <v>873</v>
      </c>
      <c r="F9" s="211"/>
      <c r="G9" s="211"/>
      <c r="H9" s="211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4" t="s">
        <v>16</v>
      </c>
      <c r="E11" s="27"/>
      <c r="F11" s="22" t="s">
        <v>1</v>
      </c>
      <c r="G11" s="27"/>
      <c r="H11" s="27"/>
      <c r="I11" s="24" t="s">
        <v>17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4" t="s">
        <v>18</v>
      </c>
      <c r="E12" s="27"/>
      <c r="F12" s="22" t="s">
        <v>19</v>
      </c>
      <c r="G12" s="27"/>
      <c r="H12" s="27"/>
      <c r="I12" s="24" t="s">
        <v>20</v>
      </c>
      <c r="J12" s="50" t="str">
        <f>'Rekapitulace stavby'!AN8</f>
        <v>19. 6. 2022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4" t="s">
        <v>22</v>
      </c>
      <c r="E14" s="27"/>
      <c r="F14" s="27"/>
      <c r="G14" s="27"/>
      <c r="H14" s="27"/>
      <c r="I14" s="24" t="s">
        <v>23</v>
      </c>
      <c r="J14" s="22">
        <f>IF('Rekapitulace stavby'!AN10="","",'Rekapitulace stavby'!AN10)</f>
        <v>26932211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2" t="str">
        <f>IF('Rekapitulace stavby'!E11="","",'Rekapitulace stavby'!E11)</f>
        <v xml:space="preserve">  STAREZ-SPORT, a.s.</v>
      </c>
      <c r="F15" s="27"/>
      <c r="G15" s="27"/>
      <c r="H15" s="27"/>
      <c r="I15" s="24" t="s">
        <v>24</v>
      </c>
      <c r="J15" s="22" t="str">
        <f>IF('Rekapitulace stavby'!AN11="","",'Rekapitulace stavby'!AN11)</f>
        <v>CZ26932211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6.95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4" t="s">
        <v>25</v>
      </c>
      <c r="E17" s="27"/>
      <c r="F17" s="27"/>
      <c r="G17" s="27"/>
      <c r="H17" s="27"/>
      <c r="I17" s="24" t="s">
        <v>23</v>
      </c>
      <c r="J17" s="22" t="str">
        <f>'Rekapitulace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86" t="str">
        <f>'Rekapitulace stavby'!E14</f>
        <v xml:space="preserve"> </v>
      </c>
      <c r="F18" s="186"/>
      <c r="G18" s="186"/>
      <c r="H18" s="186"/>
      <c r="I18" s="24" t="s">
        <v>24</v>
      </c>
      <c r="J18" s="22" t="str">
        <f>'Rekapitulace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6.95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4" t="s">
        <v>26</v>
      </c>
      <c r="E20" s="27"/>
      <c r="F20" s="27"/>
      <c r="G20" s="27"/>
      <c r="H20" s="27"/>
      <c r="I20" s="24" t="s">
        <v>23</v>
      </c>
      <c r="J20" s="22">
        <f>IF('Rekapitulace stavby'!AN16="","",'Rekapitulace stavby'!AN16)</f>
        <v>6752390</v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2" t="str">
        <f>IF('Rekapitulace stavby'!E17="","",'Rekapitulace stavby'!E17)</f>
        <v>SPECIALIZED ENERGETIC COMPANY, a.s.</v>
      </c>
      <c r="F21" s="27"/>
      <c r="G21" s="27"/>
      <c r="H21" s="27"/>
      <c r="I21" s="24" t="s">
        <v>24</v>
      </c>
      <c r="J21" s="22" t="str">
        <f>IF('Rekapitulace stavby'!AN17="","",'Rekapitulace stavby'!AN17)</f>
        <v>CZ06752390</v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6.95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4" t="s">
        <v>28</v>
      </c>
      <c r="E23" s="27"/>
      <c r="F23" s="27"/>
      <c r="G23" s="27"/>
      <c r="H23" s="27"/>
      <c r="I23" s="24" t="s">
        <v>23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2" t="s">
        <v>652</v>
      </c>
      <c r="F24" s="27"/>
      <c r="G24" s="27"/>
      <c r="H24" s="27"/>
      <c r="I24" s="24" t="s">
        <v>24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5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4" t="s">
        <v>30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0"/>
      <c r="B27" s="91"/>
      <c r="C27" s="90"/>
      <c r="D27" s="90"/>
      <c r="E27" s="188" t="s">
        <v>1</v>
      </c>
      <c r="F27" s="188"/>
      <c r="G27" s="188"/>
      <c r="H27" s="188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customHeigh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>
      <c r="A30" s="27"/>
      <c r="B30" s="28"/>
      <c r="C30" s="27"/>
      <c r="D30" s="93" t="s">
        <v>31</v>
      </c>
      <c r="E30" s="27"/>
      <c r="F30" s="27"/>
      <c r="G30" s="27"/>
      <c r="H30" s="27"/>
      <c r="I30" s="27"/>
      <c r="J30" s="66">
        <f>ROUND(J121, 2)</f>
        <v>399718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customHeight="1">
      <c r="A32" s="27"/>
      <c r="B32" s="28"/>
      <c r="C32" s="27"/>
      <c r="D32" s="27"/>
      <c r="E32" s="27"/>
      <c r="F32" s="31" t="s">
        <v>33</v>
      </c>
      <c r="G32" s="27"/>
      <c r="H32" s="27"/>
      <c r="I32" s="31" t="s">
        <v>32</v>
      </c>
      <c r="J32" s="31" t="s">
        <v>34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customHeight="1">
      <c r="A33" s="27"/>
      <c r="B33" s="28"/>
      <c r="C33" s="27"/>
      <c r="D33" s="94" t="s">
        <v>35</v>
      </c>
      <c r="E33" s="24" t="s">
        <v>36</v>
      </c>
      <c r="F33" s="95">
        <f>ROUND((SUM(BE121:BE129)),  2)</f>
        <v>399718</v>
      </c>
      <c r="G33" s="27"/>
      <c r="H33" s="27"/>
      <c r="I33" s="96">
        <v>0.21</v>
      </c>
      <c r="J33" s="95">
        <f>ROUND(((SUM(BE121:BE129))*I33),  2)</f>
        <v>83940.78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customHeight="1">
      <c r="A34" s="27"/>
      <c r="B34" s="28"/>
      <c r="C34" s="27"/>
      <c r="D34" s="27"/>
      <c r="E34" s="24" t="s">
        <v>37</v>
      </c>
      <c r="F34" s="95">
        <f>ROUND((SUM(BF121:BF129)),  2)</f>
        <v>0</v>
      </c>
      <c r="G34" s="27"/>
      <c r="H34" s="27"/>
      <c r="I34" s="96">
        <v>0.15</v>
      </c>
      <c r="J34" s="95">
        <f>ROUND(((SUM(BF121:BF129))*I34),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>
      <c r="A35" s="27"/>
      <c r="B35" s="28"/>
      <c r="C35" s="27"/>
      <c r="D35" s="27"/>
      <c r="E35" s="24" t="s">
        <v>38</v>
      </c>
      <c r="F35" s="95">
        <f>ROUND((SUM(BG121:BG129)),  2)</f>
        <v>0</v>
      </c>
      <c r="G35" s="27"/>
      <c r="H35" s="27"/>
      <c r="I35" s="96">
        <v>0.21</v>
      </c>
      <c r="J35" s="95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hidden="1" customHeight="1">
      <c r="A36" s="27"/>
      <c r="B36" s="28"/>
      <c r="C36" s="27"/>
      <c r="D36" s="27"/>
      <c r="E36" s="24" t="s">
        <v>39</v>
      </c>
      <c r="F36" s="95">
        <f>ROUND((SUM(BH121:BH129)),  2)</f>
        <v>0</v>
      </c>
      <c r="G36" s="27"/>
      <c r="H36" s="27"/>
      <c r="I36" s="96">
        <v>0.15</v>
      </c>
      <c r="J36" s="95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>
      <c r="A37" s="27"/>
      <c r="B37" s="28"/>
      <c r="C37" s="27"/>
      <c r="D37" s="27"/>
      <c r="E37" s="24" t="s">
        <v>40</v>
      </c>
      <c r="F37" s="95">
        <f>ROUND((SUM(BI121:BI129)),  2)</f>
        <v>0</v>
      </c>
      <c r="G37" s="27"/>
      <c r="H37" s="27"/>
      <c r="I37" s="96">
        <v>0</v>
      </c>
      <c r="J37" s="95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6.95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>
      <c r="A39" s="27"/>
      <c r="B39" s="28"/>
      <c r="C39" s="97"/>
      <c r="D39" s="98" t="s">
        <v>41</v>
      </c>
      <c r="E39" s="55"/>
      <c r="F39" s="55"/>
      <c r="G39" s="99" t="s">
        <v>42</v>
      </c>
      <c r="H39" s="100" t="s">
        <v>43</v>
      </c>
      <c r="I39" s="55"/>
      <c r="J39" s="101">
        <f>SUM(J30:J37)</f>
        <v>483658.78</v>
      </c>
      <c r="K39" s="102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37"/>
      <c r="D50" s="38" t="s">
        <v>44</v>
      </c>
      <c r="E50" s="39"/>
      <c r="F50" s="39"/>
      <c r="G50" s="38" t="s">
        <v>45</v>
      </c>
      <c r="H50" s="39"/>
      <c r="I50" s="39"/>
      <c r="J50" s="39"/>
      <c r="K50" s="39"/>
      <c r="L50" s="37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27"/>
      <c r="B61" s="28"/>
      <c r="C61" s="27"/>
      <c r="D61" s="40" t="s">
        <v>46</v>
      </c>
      <c r="E61" s="30"/>
      <c r="F61" s="103" t="s">
        <v>47</v>
      </c>
      <c r="G61" s="40" t="s">
        <v>46</v>
      </c>
      <c r="H61" s="30"/>
      <c r="I61" s="30"/>
      <c r="J61" s="104" t="s">
        <v>47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27"/>
      <c r="B65" s="28"/>
      <c r="C65" s="27"/>
      <c r="D65" s="38" t="s">
        <v>48</v>
      </c>
      <c r="E65" s="41"/>
      <c r="F65" s="41"/>
      <c r="G65" s="38" t="s">
        <v>49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27"/>
      <c r="B76" s="28"/>
      <c r="C76" s="27"/>
      <c r="D76" s="40" t="s">
        <v>46</v>
      </c>
      <c r="E76" s="30"/>
      <c r="F76" s="103" t="s">
        <v>47</v>
      </c>
      <c r="G76" s="40" t="s">
        <v>46</v>
      </c>
      <c r="H76" s="30"/>
      <c r="I76" s="30"/>
      <c r="J76" s="104" t="s">
        <v>47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6.95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customHeight="1">
      <c r="A82" s="27"/>
      <c r="B82" s="28"/>
      <c r="C82" s="19" t="s">
        <v>97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4" t="s">
        <v>14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212" t="str">
        <f>E7</f>
        <v>Zubří rekreační středisko Jesenka - Etapa 1</v>
      </c>
      <c r="F85" s="213"/>
      <c r="G85" s="213"/>
      <c r="H85" s="213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4" t="s">
        <v>93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27"/>
      <c r="B87" s="28"/>
      <c r="C87" s="27"/>
      <c r="D87" s="27"/>
      <c r="E87" s="202" t="str">
        <f>E9</f>
        <v>IO3 - Řídící systém</v>
      </c>
      <c r="F87" s="211"/>
      <c r="G87" s="211"/>
      <c r="H87" s="211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4" t="s">
        <v>18</v>
      </c>
      <c r="D89" s="27"/>
      <c r="E89" s="27"/>
      <c r="F89" s="22" t="str">
        <f>F12</f>
        <v xml:space="preserve"> </v>
      </c>
      <c r="G89" s="27"/>
      <c r="H89" s="27"/>
      <c r="I89" s="24" t="s">
        <v>20</v>
      </c>
      <c r="J89" s="50" t="str">
        <f>IF(J12="","",J12)</f>
        <v>19. 6. 2022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6.95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2" customHeight="1">
      <c r="A91" s="27"/>
      <c r="B91" s="28"/>
      <c r="C91" s="24" t="s">
        <v>22</v>
      </c>
      <c r="D91" s="27"/>
      <c r="E91" s="27"/>
      <c r="F91" s="22" t="str">
        <f>E15</f>
        <v xml:space="preserve">  STAREZ-SPORT, a.s.</v>
      </c>
      <c r="G91" s="27"/>
      <c r="H91" s="27"/>
      <c r="I91" s="24" t="s">
        <v>26</v>
      </c>
      <c r="J91" s="25" t="str">
        <f>E21</f>
        <v>SPECIALIZED ENERGETIC COMPANY, a.s.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" customHeight="1">
      <c r="A92" s="27"/>
      <c r="B92" s="28"/>
      <c r="C92" s="24" t="s">
        <v>25</v>
      </c>
      <c r="D92" s="27"/>
      <c r="E92" s="27"/>
      <c r="F92" s="22" t="str">
        <f>IF(E18="","",E18)</f>
        <v xml:space="preserve"> </v>
      </c>
      <c r="G92" s="27"/>
      <c r="H92" s="27"/>
      <c r="I92" s="24" t="s">
        <v>28</v>
      </c>
      <c r="J92" s="25" t="str">
        <f>E24</f>
        <v>Lukáš Brázda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05" t="s">
        <v>98</v>
      </c>
      <c r="D94" s="97"/>
      <c r="E94" s="97"/>
      <c r="F94" s="97"/>
      <c r="G94" s="97"/>
      <c r="H94" s="97"/>
      <c r="I94" s="97"/>
      <c r="J94" s="106" t="s">
        <v>99</v>
      </c>
      <c r="K94" s="9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27"/>
      <c r="B96" s="28"/>
      <c r="C96" s="107" t="s">
        <v>100</v>
      </c>
      <c r="D96" s="27"/>
      <c r="E96" s="27"/>
      <c r="F96" s="27"/>
      <c r="G96" s="27"/>
      <c r="H96" s="27"/>
      <c r="I96" s="27"/>
      <c r="J96" s="66">
        <f>J121</f>
        <v>399718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5" t="s">
        <v>101</v>
      </c>
    </row>
    <row r="97" spans="1:31" s="9" customFormat="1" ht="24.95" customHeight="1">
      <c r="B97" s="108"/>
      <c r="D97" s="109" t="s">
        <v>653</v>
      </c>
      <c r="E97" s="110"/>
      <c r="F97" s="110"/>
      <c r="G97" s="110"/>
      <c r="H97" s="110"/>
      <c r="I97" s="110"/>
      <c r="J97" s="111">
        <f>J122</f>
        <v>386058</v>
      </c>
      <c r="L97" s="108"/>
    </row>
    <row r="98" spans="1:31" s="10" customFormat="1" ht="19.899999999999999" customHeight="1">
      <c r="B98" s="112"/>
      <c r="D98" s="113" t="s">
        <v>656</v>
      </c>
      <c r="E98" s="114"/>
      <c r="F98" s="114"/>
      <c r="G98" s="114"/>
      <c r="H98" s="114"/>
      <c r="I98" s="114"/>
      <c r="J98" s="115">
        <f>J123</f>
        <v>386058</v>
      </c>
      <c r="L98" s="112"/>
    </row>
    <row r="99" spans="1:31" s="10" customFormat="1" ht="14.85" customHeight="1">
      <c r="B99" s="112"/>
      <c r="D99" s="113" t="s">
        <v>657</v>
      </c>
      <c r="E99" s="114"/>
      <c r="F99" s="114"/>
      <c r="G99" s="114"/>
      <c r="H99" s="114"/>
      <c r="I99" s="114"/>
      <c r="J99" s="115">
        <f>J124</f>
        <v>386058</v>
      </c>
      <c r="L99" s="112"/>
    </row>
    <row r="100" spans="1:31" s="9" customFormat="1" ht="24.95" customHeight="1">
      <c r="B100" s="108"/>
      <c r="D100" s="109" t="s">
        <v>661</v>
      </c>
      <c r="E100" s="110"/>
      <c r="F100" s="110"/>
      <c r="G100" s="110"/>
      <c r="H100" s="110"/>
      <c r="I100" s="110"/>
      <c r="J100" s="111">
        <f>J127</f>
        <v>13660</v>
      </c>
      <c r="L100" s="108"/>
    </row>
    <row r="101" spans="1:31" s="10" customFormat="1" ht="19.899999999999999" customHeight="1">
      <c r="B101" s="112"/>
      <c r="D101" s="113" t="s">
        <v>662</v>
      </c>
      <c r="E101" s="114"/>
      <c r="F101" s="114"/>
      <c r="G101" s="114"/>
      <c r="H101" s="114"/>
      <c r="I101" s="114"/>
      <c r="J101" s="115">
        <f>J128</f>
        <v>13660</v>
      </c>
      <c r="L101" s="112"/>
    </row>
    <row r="102" spans="1:31" s="2" customFormat="1" ht="21.75" customHeight="1">
      <c r="A102" s="27"/>
      <c r="B102" s="28"/>
      <c r="C102" s="27"/>
      <c r="D102" s="27"/>
      <c r="E102" s="27"/>
      <c r="F102" s="27"/>
      <c r="G102" s="27"/>
      <c r="H102" s="27"/>
      <c r="I102" s="27"/>
      <c r="J102" s="27"/>
      <c r="K102" s="27"/>
      <c r="L102" s="3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</row>
    <row r="103" spans="1:31" s="2" customFormat="1" ht="6.95" customHeight="1">
      <c r="A103" s="27"/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</row>
    <row r="107" spans="1:31" s="2" customFormat="1" ht="6.95" customHeight="1">
      <c r="A107" s="27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24.95" customHeight="1">
      <c r="A108" s="27"/>
      <c r="B108" s="28"/>
      <c r="C108" s="19" t="s">
        <v>114</v>
      </c>
      <c r="D108" s="27"/>
      <c r="E108" s="27"/>
      <c r="F108" s="27"/>
      <c r="G108" s="27"/>
      <c r="H108" s="27"/>
      <c r="I108" s="27"/>
      <c r="J108" s="27"/>
      <c r="K108" s="27"/>
      <c r="L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6.95" customHeight="1">
      <c r="A109" s="27"/>
      <c r="B109" s="28"/>
      <c r="C109" s="27"/>
      <c r="D109" s="27"/>
      <c r="E109" s="27"/>
      <c r="F109" s="27"/>
      <c r="G109" s="27"/>
      <c r="H109" s="27"/>
      <c r="I109" s="27"/>
      <c r="J109" s="27"/>
      <c r="K109" s="27"/>
      <c r="L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2" customHeight="1">
      <c r="A110" s="27"/>
      <c r="B110" s="28"/>
      <c r="C110" s="24" t="s">
        <v>14</v>
      </c>
      <c r="D110" s="27"/>
      <c r="E110" s="27"/>
      <c r="F110" s="27"/>
      <c r="G110" s="27"/>
      <c r="H110" s="27"/>
      <c r="I110" s="27"/>
      <c r="J110" s="27"/>
      <c r="K110" s="27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16.5" customHeight="1">
      <c r="A111" s="27"/>
      <c r="B111" s="28"/>
      <c r="C111" s="27"/>
      <c r="D111" s="27"/>
      <c r="E111" s="212" t="str">
        <f>E7</f>
        <v>Zubří rekreační středisko Jesenka - Etapa 1</v>
      </c>
      <c r="F111" s="213"/>
      <c r="G111" s="213"/>
      <c r="H111" s="213"/>
      <c r="I111" s="27"/>
      <c r="J111" s="27"/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2" customHeight="1">
      <c r="A112" s="27"/>
      <c r="B112" s="28"/>
      <c r="C112" s="24" t="s">
        <v>93</v>
      </c>
      <c r="D112" s="27"/>
      <c r="E112" s="27"/>
      <c r="F112" s="27"/>
      <c r="G112" s="27"/>
      <c r="H112" s="27"/>
      <c r="I112" s="27"/>
      <c r="J112" s="27"/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16.5" customHeight="1">
      <c r="A113" s="27"/>
      <c r="B113" s="28"/>
      <c r="C113" s="27"/>
      <c r="D113" s="27"/>
      <c r="E113" s="202" t="str">
        <f>E9</f>
        <v>IO3 - Řídící systém</v>
      </c>
      <c r="F113" s="211"/>
      <c r="G113" s="211"/>
      <c r="H113" s="211"/>
      <c r="I113" s="27"/>
      <c r="J113" s="27"/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6.95" customHeight="1">
      <c r="A114" s="27"/>
      <c r="B114" s="28"/>
      <c r="C114" s="27"/>
      <c r="D114" s="27"/>
      <c r="E114" s="27"/>
      <c r="F114" s="27"/>
      <c r="G114" s="27"/>
      <c r="H114" s="27"/>
      <c r="I114" s="27"/>
      <c r="J114" s="27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2" customHeight="1">
      <c r="A115" s="27"/>
      <c r="B115" s="28"/>
      <c r="C115" s="24" t="s">
        <v>18</v>
      </c>
      <c r="D115" s="27"/>
      <c r="E115" s="27"/>
      <c r="F115" s="22" t="str">
        <f>F12</f>
        <v xml:space="preserve"> </v>
      </c>
      <c r="G115" s="27"/>
      <c r="H115" s="27"/>
      <c r="I115" s="24" t="s">
        <v>20</v>
      </c>
      <c r="J115" s="50" t="str">
        <f>IF(J12="","",J12)</f>
        <v>19. 6. 2022</v>
      </c>
      <c r="K115" s="27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6.95" customHeight="1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2" customFormat="1" ht="15.2" customHeight="1">
      <c r="A117" s="27"/>
      <c r="B117" s="28"/>
      <c r="C117" s="24" t="s">
        <v>22</v>
      </c>
      <c r="D117" s="27"/>
      <c r="E117" s="27"/>
      <c r="F117" s="22" t="str">
        <f>E15</f>
        <v xml:space="preserve">  STAREZ-SPORT, a.s.</v>
      </c>
      <c r="G117" s="27"/>
      <c r="H117" s="27"/>
      <c r="I117" s="24" t="s">
        <v>26</v>
      </c>
      <c r="J117" s="25" t="str">
        <f>E21</f>
        <v>SPECIALIZED ENERGETIC COMPANY, a.s.</v>
      </c>
      <c r="K117" s="27"/>
      <c r="L117" s="3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65" s="2" customFormat="1" ht="15.2" customHeight="1">
      <c r="A118" s="27"/>
      <c r="B118" s="28"/>
      <c r="C118" s="24" t="s">
        <v>25</v>
      </c>
      <c r="D118" s="27"/>
      <c r="E118" s="27"/>
      <c r="F118" s="22" t="str">
        <f>IF(E18="","",E18)</f>
        <v xml:space="preserve"> </v>
      </c>
      <c r="G118" s="27"/>
      <c r="H118" s="27"/>
      <c r="I118" s="24" t="s">
        <v>28</v>
      </c>
      <c r="J118" s="25" t="str">
        <f>E24</f>
        <v>Lukáš Brázda</v>
      </c>
      <c r="K118" s="27"/>
      <c r="L118" s="3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65" s="2" customFormat="1" ht="10.35" customHeight="1">
      <c r="A119" s="27"/>
      <c r="B119" s="28"/>
      <c r="C119" s="27"/>
      <c r="D119" s="27"/>
      <c r="E119" s="27"/>
      <c r="F119" s="27"/>
      <c r="G119" s="27"/>
      <c r="H119" s="27"/>
      <c r="I119" s="27"/>
      <c r="J119" s="27"/>
      <c r="K119" s="27"/>
      <c r="L119" s="3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65" s="11" customFormat="1" ht="29.25" customHeight="1">
      <c r="A120" s="116"/>
      <c r="B120" s="117"/>
      <c r="C120" s="118" t="s">
        <v>115</v>
      </c>
      <c r="D120" s="119" t="s">
        <v>56</v>
      </c>
      <c r="E120" s="119" t="s">
        <v>52</v>
      </c>
      <c r="F120" s="119" t="s">
        <v>53</v>
      </c>
      <c r="G120" s="119" t="s">
        <v>116</v>
      </c>
      <c r="H120" s="119" t="s">
        <v>117</v>
      </c>
      <c r="I120" s="119" t="s">
        <v>118</v>
      </c>
      <c r="J120" s="120" t="s">
        <v>99</v>
      </c>
      <c r="K120" s="121" t="s">
        <v>119</v>
      </c>
      <c r="L120" s="122"/>
      <c r="M120" s="57" t="s">
        <v>1</v>
      </c>
      <c r="N120" s="58" t="s">
        <v>35</v>
      </c>
      <c r="O120" s="58" t="s">
        <v>120</v>
      </c>
      <c r="P120" s="58" t="s">
        <v>121</v>
      </c>
      <c r="Q120" s="58" t="s">
        <v>122</v>
      </c>
      <c r="R120" s="58" t="s">
        <v>123</v>
      </c>
      <c r="S120" s="58" t="s">
        <v>124</v>
      </c>
      <c r="T120" s="59" t="s">
        <v>125</v>
      </c>
      <c r="U120" s="116"/>
      <c r="V120" s="116"/>
      <c r="W120" s="116"/>
      <c r="X120" s="116"/>
      <c r="Y120" s="116"/>
      <c r="Z120" s="116"/>
      <c r="AA120" s="116"/>
      <c r="AB120" s="116"/>
      <c r="AC120" s="116"/>
      <c r="AD120" s="116"/>
      <c r="AE120" s="116"/>
    </row>
    <row r="121" spans="1:65" s="2" customFormat="1" ht="22.9" customHeight="1">
      <c r="A121" s="27"/>
      <c r="B121" s="28"/>
      <c r="C121" s="64" t="s">
        <v>126</v>
      </c>
      <c r="D121" s="27"/>
      <c r="E121" s="27"/>
      <c r="F121" s="27"/>
      <c r="G121" s="27"/>
      <c r="H121" s="27"/>
      <c r="I121" s="27"/>
      <c r="J121" s="123">
        <f>BK121</f>
        <v>399718</v>
      </c>
      <c r="K121" s="27"/>
      <c r="L121" s="28"/>
      <c r="M121" s="60"/>
      <c r="N121" s="51"/>
      <c r="O121" s="61"/>
      <c r="P121" s="124">
        <f>P122+P127</f>
        <v>0</v>
      </c>
      <c r="Q121" s="61"/>
      <c r="R121" s="124">
        <f>R122+R127</f>
        <v>0</v>
      </c>
      <c r="S121" s="61"/>
      <c r="T121" s="125">
        <f>T122+T127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T121" s="15" t="s">
        <v>70</v>
      </c>
      <c r="AU121" s="15" t="s">
        <v>101</v>
      </c>
      <c r="BK121" s="126">
        <f>BK122+BK127</f>
        <v>399718</v>
      </c>
    </row>
    <row r="122" spans="1:65" s="12" customFormat="1" ht="25.9" customHeight="1">
      <c r="B122" s="127"/>
      <c r="D122" s="128" t="s">
        <v>70</v>
      </c>
      <c r="E122" s="129" t="s">
        <v>672</v>
      </c>
      <c r="F122" s="129" t="s">
        <v>672</v>
      </c>
      <c r="J122" s="130">
        <f>BK122</f>
        <v>386058</v>
      </c>
      <c r="L122" s="127"/>
      <c r="M122" s="131"/>
      <c r="N122" s="132"/>
      <c r="O122" s="132"/>
      <c r="P122" s="133">
        <f>P123</f>
        <v>0</v>
      </c>
      <c r="Q122" s="132"/>
      <c r="R122" s="133">
        <f>R123</f>
        <v>0</v>
      </c>
      <c r="S122" s="132"/>
      <c r="T122" s="134">
        <f>T123</f>
        <v>0</v>
      </c>
      <c r="AR122" s="128" t="s">
        <v>79</v>
      </c>
      <c r="AT122" s="135" t="s">
        <v>70</v>
      </c>
      <c r="AU122" s="135" t="s">
        <v>71</v>
      </c>
      <c r="AY122" s="128" t="s">
        <v>130</v>
      </c>
      <c r="BK122" s="136">
        <f>BK123</f>
        <v>386058</v>
      </c>
    </row>
    <row r="123" spans="1:65" s="12" customFormat="1" ht="22.9" customHeight="1">
      <c r="B123" s="127"/>
      <c r="D123" s="128" t="s">
        <v>70</v>
      </c>
      <c r="E123" s="137" t="s">
        <v>682</v>
      </c>
      <c r="F123" s="137" t="s">
        <v>564</v>
      </c>
      <c r="J123" s="138">
        <f>BK123</f>
        <v>386058</v>
      </c>
      <c r="L123" s="127"/>
      <c r="M123" s="131"/>
      <c r="N123" s="132"/>
      <c r="O123" s="132"/>
      <c r="P123" s="133">
        <f>P124</f>
        <v>0</v>
      </c>
      <c r="Q123" s="132"/>
      <c r="R123" s="133">
        <f>R124</f>
        <v>0</v>
      </c>
      <c r="S123" s="132"/>
      <c r="T123" s="134">
        <f>T124</f>
        <v>0</v>
      </c>
      <c r="AR123" s="128" t="s">
        <v>79</v>
      </c>
      <c r="AT123" s="135" t="s">
        <v>70</v>
      </c>
      <c r="AU123" s="135" t="s">
        <v>79</v>
      </c>
      <c r="AY123" s="128" t="s">
        <v>130</v>
      </c>
      <c r="BK123" s="136">
        <f>BK124</f>
        <v>386058</v>
      </c>
    </row>
    <row r="124" spans="1:65" s="12" customFormat="1" ht="20.85" customHeight="1">
      <c r="B124" s="127"/>
      <c r="D124" s="128" t="s">
        <v>70</v>
      </c>
      <c r="E124" s="137" t="s">
        <v>683</v>
      </c>
      <c r="F124" s="137" t="s">
        <v>684</v>
      </c>
      <c r="J124" s="138">
        <f>BK124</f>
        <v>386058</v>
      </c>
      <c r="L124" s="127"/>
      <c r="M124" s="131"/>
      <c r="N124" s="132"/>
      <c r="O124" s="132"/>
      <c r="P124" s="133">
        <f>SUM(P125:P126)</f>
        <v>0</v>
      </c>
      <c r="Q124" s="132"/>
      <c r="R124" s="133">
        <f>SUM(R125:R126)</f>
        <v>0</v>
      </c>
      <c r="S124" s="132"/>
      <c r="T124" s="134">
        <f>SUM(T125:T126)</f>
        <v>0</v>
      </c>
      <c r="AR124" s="128" t="s">
        <v>79</v>
      </c>
      <c r="AT124" s="135" t="s">
        <v>70</v>
      </c>
      <c r="AU124" s="135" t="s">
        <v>81</v>
      </c>
      <c r="AY124" s="128" t="s">
        <v>130</v>
      </c>
      <c r="BK124" s="136">
        <f>SUM(BK125:BK126)</f>
        <v>386058</v>
      </c>
    </row>
    <row r="125" spans="1:65" s="2" customFormat="1" ht="16.5" customHeight="1">
      <c r="A125" s="27"/>
      <c r="B125" s="139"/>
      <c r="C125" s="140" t="s">
        <v>79</v>
      </c>
      <c r="D125" s="140" t="s">
        <v>135</v>
      </c>
      <c r="E125" s="141" t="s">
        <v>685</v>
      </c>
      <c r="F125" s="142" t="s">
        <v>874</v>
      </c>
      <c r="G125" s="143" t="s">
        <v>1</v>
      </c>
      <c r="H125" s="144">
        <v>1</v>
      </c>
      <c r="I125" s="145">
        <v>12750</v>
      </c>
      <c r="J125" s="145">
        <f>ROUND(I125*H125,2)</f>
        <v>12750</v>
      </c>
      <c r="K125" s="146"/>
      <c r="L125" s="147"/>
      <c r="M125" s="148" t="s">
        <v>1</v>
      </c>
      <c r="N125" s="149" t="s">
        <v>36</v>
      </c>
      <c r="O125" s="150">
        <v>0</v>
      </c>
      <c r="P125" s="150">
        <f>O125*H125</f>
        <v>0</v>
      </c>
      <c r="Q125" s="150">
        <v>0</v>
      </c>
      <c r="R125" s="150">
        <f>Q125*H125</f>
        <v>0</v>
      </c>
      <c r="S125" s="150">
        <v>0</v>
      </c>
      <c r="T125" s="151">
        <f>S125*H125</f>
        <v>0</v>
      </c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R125" s="152" t="s">
        <v>166</v>
      </c>
      <c r="AT125" s="152" t="s">
        <v>135</v>
      </c>
      <c r="AU125" s="152" t="s">
        <v>129</v>
      </c>
      <c r="AY125" s="15" t="s">
        <v>130</v>
      </c>
      <c r="BE125" s="153">
        <f>IF(N125="základní",J125,0)</f>
        <v>12750</v>
      </c>
      <c r="BF125" s="153">
        <f>IF(N125="snížená",J125,0)</f>
        <v>0</v>
      </c>
      <c r="BG125" s="153">
        <f>IF(N125="zákl. přenesená",J125,0)</f>
        <v>0</v>
      </c>
      <c r="BH125" s="153">
        <f>IF(N125="sníž. přenesená",J125,0)</f>
        <v>0</v>
      </c>
      <c r="BI125" s="153">
        <f>IF(N125="nulová",J125,0)</f>
        <v>0</v>
      </c>
      <c r="BJ125" s="15" t="s">
        <v>79</v>
      </c>
      <c r="BK125" s="153">
        <f>ROUND(I125*H125,2)</f>
        <v>12750</v>
      </c>
      <c r="BL125" s="15" t="s">
        <v>149</v>
      </c>
      <c r="BM125" s="152" t="s">
        <v>875</v>
      </c>
    </row>
    <row r="126" spans="1:65" s="2" customFormat="1" ht="16.5" customHeight="1">
      <c r="A126" s="27"/>
      <c r="B126" s="139"/>
      <c r="C126" s="140" t="s">
        <v>81</v>
      </c>
      <c r="D126" s="140" t="s">
        <v>135</v>
      </c>
      <c r="E126" s="141" t="s">
        <v>688</v>
      </c>
      <c r="F126" s="142" t="s">
        <v>876</v>
      </c>
      <c r="G126" s="143" t="s">
        <v>1</v>
      </c>
      <c r="H126" s="144">
        <v>1</v>
      </c>
      <c r="I126" s="145">
        <v>373308</v>
      </c>
      <c r="J126" s="145">
        <f>ROUND(I126*H126,2)</f>
        <v>373308</v>
      </c>
      <c r="K126" s="146"/>
      <c r="L126" s="147"/>
      <c r="M126" s="148" t="s">
        <v>1</v>
      </c>
      <c r="N126" s="149" t="s">
        <v>36</v>
      </c>
      <c r="O126" s="150">
        <v>0</v>
      </c>
      <c r="P126" s="150">
        <f>O126*H126</f>
        <v>0</v>
      </c>
      <c r="Q126" s="150">
        <v>0</v>
      </c>
      <c r="R126" s="150">
        <f>Q126*H126</f>
        <v>0</v>
      </c>
      <c r="S126" s="150">
        <v>0</v>
      </c>
      <c r="T126" s="151">
        <f>S126*H126</f>
        <v>0</v>
      </c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R126" s="152" t="s">
        <v>166</v>
      </c>
      <c r="AT126" s="152" t="s">
        <v>135</v>
      </c>
      <c r="AU126" s="152" t="s">
        <v>129</v>
      </c>
      <c r="AY126" s="15" t="s">
        <v>130</v>
      </c>
      <c r="BE126" s="153">
        <f>IF(N126="základní",J126,0)</f>
        <v>373308</v>
      </c>
      <c r="BF126" s="153">
        <f>IF(N126="snížená",J126,0)</f>
        <v>0</v>
      </c>
      <c r="BG126" s="153">
        <f>IF(N126="zákl. přenesená",J126,0)</f>
        <v>0</v>
      </c>
      <c r="BH126" s="153">
        <f>IF(N126="sníž. přenesená",J126,0)</f>
        <v>0</v>
      </c>
      <c r="BI126" s="153">
        <f>IF(N126="nulová",J126,0)</f>
        <v>0</v>
      </c>
      <c r="BJ126" s="15" t="s">
        <v>79</v>
      </c>
      <c r="BK126" s="153">
        <f>ROUND(I126*H126,2)</f>
        <v>373308</v>
      </c>
      <c r="BL126" s="15" t="s">
        <v>149</v>
      </c>
      <c r="BM126" s="152" t="s">
        <v>877</v>
      </c>
    </row>
    <row r="127" spans="1:65" s="12" customFormat="1" ht="25.9" customHeight="1">
      <c r="B127" s="127"/>
      <c r="D127" s="128" t="s">
        <v>70</v>
      </c>
      <c r="E127" s="129" t="s">
        <v>135</v>
      </c>
      <c r="F127" s="129" t="s">
        <v>562</v>
      </c>
      <c r="J127" s="130">
        <f>BK127</f>
        <v>13660</v>
      </c>
      <c r="L127" s="127"/>
      <c r="M127" s="131"/>
      <c r="N127" s="132"/>
      <c r="O127" s="132"/>
      <c r="P127" s="133">
        <f>P128</f>
        <v>0</v>
      </c>
      <c r="Q127" s="132"/>
      <c r="R127" s="133">
        <f>R128</f>
        <v>0</v>
      </c>
      <c r="S127" s="132"/>
      <c r="T127" s="134">
        <f>T128</f>
        <v>0</v>
      </c>
      <c r="AR127" s="128" t="s">
        <v>129</v>
      </c>
      <c r="AT127" s="135" t="s">
        <v>70</v>
      </c>
      <c r="AU127" s="135" t="s">
        <v>71</v>
      </c>
      <c r="AY127" s="128" t="s">
        <v>130</v>
      </c>
      <c r="BK127" s="136">
        <f>BK128</f>
        <v>13660</v>
      </c>
    </row>
    <row r="128" spans="1:65" s="12" customFormat="1" ht="22.9" customHeight="1">
      <c r="B128" s="127"/>
      <c r="D128" s="128" t="s">
        <v>70</v>
      </c>
      <c r="E128" s="137" t="s">
        <v>720</v>
      </c>
      <c r="F128" s="137" t="s">
        <v>721</v>
      </c>
      <c r="J128" s="138">
        <f>BK128</f>
        <v>13660</v>
      </c>
      <c r="L128" s="127"/>
      <c r="M128" s="131"/>
      <c r="N128" s="132"/>
      <c r="O128" s="132"/>
      <c r="P128" s="133">
        <f>P129</f>
        <v>0</v>
      </c>
      <c r="Q128" s="132"/>
      <c r="R128" s="133">
        <f>R129</f>
        <v>0</v>
      </c>
      <c r="S128" s="132"/>
      <c r="T128" s="134">
        <f>T129</f>
        <v>0</v>
      </c>
      <c r="AR128" s="128" t="s">
        <v>129</v>
      </c>
      <c r="AT128" s="135" t="s">
        <v>70</v>
      </c>
      <c r="AU128" s="135" t="s">
        <v>79</v>
      </c>
      <c r="AY128" s="128" t="s">
        <v>130</v>
      </c>
      <c r="BK128" s="136">
        <f>BK129</f>
        <v>13660</v>
      </c>
    </row>
    <row r="129" spans="1:65" s="2" customFormat="1" ht="21.75" customHeight="1">
      <c r="A129" s="27"/>
      <c r="B129" s="139"/>
      <c r="C129" s="154" t="s">
        <v>129</v>
      </c>
      <c r="D129" s="154" t="s">
        <v>263</v>
      </c>
      <c r="E129" s="155" t="s">
        <v>878</v>
      </c>
      <c r="F129" s="156" t="s">
        <v>879</v>
      </c>
      <c r="G129" s="157" t="s">
        <v>144</v>
      </c>
      <c r="H129" s="158">
        <v>2</v>
      </c>
      <c r="I129" s="159">
        <v>6830</v>
      </c>
      <c r="J129" s="159">
        <f>ROUND(I129*H129,2)</f>
        <v>13660</v>
      </c>
      <c r="K129" s="160"/>
      <c r="L129" s="28"/>
      <c r="M129" s="163" t="s">
        <v>1</v>
      </c>
      <c r="N129" s="164" t="s">
        <v>36</v>
      </c>
      <c r="O129" s="165">
        <v>0</v>
      </c>
      <c r="P129" s="165">
        <f>O129*H129</f>
        <v>0</v>
      </c>
      <c r="Q129" s="165">
        <v>0</v>
      </c>
      <c r="R129" s="165">
        <f>Q129*H129</f>
        <v>0</v>
      </c>
      <c r="S129" s="165">
        <v>0</v>
      </c>
      <c r="T129" s="166">
        <f>S129*H129</f>
        <v>0</v>
      </c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R129" s="152" t="s">
        <v>140</v>
      </c>
      <c r="AT129" s="152" t="s">
        <v>263</v>
      </c>
      <c r="AU129" s="152" t="s">
        <v>81</v>
      </c>
      <c r="AY129" s="15" t="s">
        <v>130</v>
      </c>
      <c r="BE129" s="153">
        <f>IF(N129="základní",J129,0)</f>
        <v>13660</v>
      </c>
      <c r="BF129" s="153">
        <f>IF(N129="snížená",J129,0)</f>
        <v>0</v>
      </c>
      <c r="BG129" s="153">
        <f>IF(N129="zákl. přenesená",J129,0)</f>
        <v>0</v>
      </c>
      <c r="BH129" s="153">
        <f>IF(N129="sníž. přenesená",J129,0)</f>
        <v>0</v>
      </c>
      <c r="BI129" s="153">
        <f>IF(N129="nulová",J129,0)</f>
        <v>0</v>
      </c>
      <c r="BJ129" s="15" t="s">
        <v>79</v>
      </c>
      <c r="BK129" s="153">
        <f>ROUND(I129*H129,2)</f>
        <v>13660</v>
      </c>
      <c r="BL129" s="15" t="s">
        <v>140</v>
      </c>
      <c r="BM129" s="152" t="s">
        <v>880</v>
      </c>
    </row>
    <row r="130" spans="1:65" s="2" customFormat="1" ht="6.95" customHeight="1">
      <c r="A130" s="27"/>
      <c r="B130" s="42"/>
      <c r="C130" s="43"/>
      <c r="D130" s="43"/>
      <c r="E130" s="43"/>
      <c r="F130" s="43"/>
      <c r="G130" s="43"/>
      <c r="H130" s="43"/>
      <c r="I130" s="43"/>
      <c r="J130" s="43"/>
      <c r="K130" s="43"/>
      <c r="L130" s="28"/>
      <c r="M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</row>
  </sheetData>
  <autoFilter ref="C120:K129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03196E5575E84B9EA50AE025BB3F17" ma:contentTypeVersion="17" ma:contentTypeDescription="Vytvoří nový dokument" ma:contentTypeScope="" ma:versionID="e1eaad430448f103d6184c28581e9c1b">
  <xsd:schema xmlns:xsd="http://www.w3.org/2001/XMLSchema" xmlns:xs="http://www.w3.org/2001/XMLSchema" xmlns:p="http://schemas.microsoft.com/office/2006/metadata/properties" xmlns:ns2="b3b258f7-db3d-48a0-b7dd-a6b68253d4ce" xmlns:ns3="3e9514f3-7e4a-4181-b5fd-d307dd77823b" targetNamespace="http://schemas.microsoft.com/office/2006/metadata/properties" ma:root="true" ma:fieldsID="398b7b6ee8243d704e1fd8f7ac2c5df7" ns2:_="" ns3:_="">
    <xsd:import namespace="b3b258f7-db3d-48a0-b7dd-a6b68253d4ce"/>
    <xsd:import namespace="3e9514f3-7e4a-4181-b5fd-d307dd77823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b258f7-db3d-48a0-b7dd-a6b68253d4c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69fff2e3-c9c7-4048-aaa2-270589bafa3f}" ma:internalName="TaxCatchAll" ma:showField="CatchAllData" ma:web="b3b258f7-db3d-48a0-b7dd-a6b68253d4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514f3-7e4a-4181-b5fd-d307dd7782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b6b66427-5c3e-4fed-8ed0-72c0a216ed8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C9A736-1C82-4B19-99A9-15EB4D851D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b258f7-db3d-48a0-b7dd-a6b68253d4ce"/>
    <ds:schemaRef ds:uri="3e9514f3-7e4a-4181-b5fd-d307dd7782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A52822C-5E47-48D6-9DC2-A7671A62F4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IO01 - Kabelová vedení 22kV</vt:lpstr>
      <vt:lpstr>SO02 - Trafostanice 22-0,4kV</vt:lpstr>
      <vt:lpstr>IO2 - Rozvody NN</vt:lpstr>
      <vt:lpstr>IO3 - Řídící systém</vt:lpstr>
      <vt:lpstr>'IO01 - Kabelová vedení 22kV'!Názvy_tisku</vt:lpstr>
      <vt:lpstr>'IO2 - Rozvody NN'!Názvy_tisku</vt:lpstr>
      <vt:lpstr>'IO3 - Řídící systém'!Názvy_tisku</vt:lpstr>
      <vt:lpstr>'Rekapitulace stavby'!Názvy_tisku</vt:lpstr>
      <vt:lpstr>'SO02 - Trafostanice 22-0,4kV'!Názvy_tisku</vt:lpstr>
      <vt:lpstr>'IO01 - Kabelová vedení 22kV'!Oblast_tisku</vt:lpstr>
      <vt:lpstr>'IO2 - Rozvody NN'!Oblast_tisku</vt:lpstr>
      <vt:lpstr>'IO3 - Řídící systém'!Oblast_tisku</vt:lpstr>
      <vt:lpstr>'Rekapitulace stavby'!Oblast_tisku</vt:lpstr>
      <vt:lpstr>'SO02 - Trafostanice 22-0,4kV'!Oblast_tisku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Brázda</dc:creator>
  <cp:lastModifiedBy>Lukáš Brázda</cp:lastModifiedBy>
  <dcterms:created xsi:type="dcterms:W3CDTF">2022-06-30T13:06:33Z</dcterms:created>
  <dcterms:modified xsi:type="dcterms:W3CDTF">2022-07-01T12:39:45Z</dcterms:modified>
</cp:coreProperties>
</file>